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vana\Downloads\"/>
    </mc:Choice>
  </mc:AlternateContent>
  <xr:revisionPtr revIDLastSave="0" documentId="13_ncr:1_{C2E485A2-0BB8-4DD6-AD7A-7F16C44C90E0}" xr6:coauthVersionLast="47" xr6:coauthVersionMax="47" xr10:uidLastSave="{00000000-0000-0000-0000-000000000000}"/>
  <workbookProtection workbookAlgorithmName="SHA-512" workbookHashValue="pPA6Ge78GwLtU2iAV9yFLGn7Y5Tpd0a9tlWumvg0bZ89khy5L85AMICyW5mPH+RNG+vh9lbD/6qwKkwejsKJkQ==" workbookSaltValue="/dLQdu40hwOYtkqcqA0kzQ==" workbookSpinCount="100000" lockStructure="1"/>
  <bookViews>
    <workbookView xWindow="2205" yWindow="2205" windowWidth="21600" windowHeight="11295" firstSheet="3" activeTab="6" xr2:uid="{00000000-000D-0000-FFFF-FFFF00000000}"/>
  </bookViews>
  <sheets>
    <sheet name="SAŽETAK" sheetId="1" r:id="rId1"/>
    <sheet name=" Račun prihoda i rashoda (2)" sheetId="13" r:id="rId2"/>
    <sheet name="Rashodi prema izvorima finan" sheetId="16" r:id="rId3"/>
    <sheet name="Rashodi prema funkcijskoj k " sheetId="11" r:id="rId4"/>
    <sheet name="Račun financiranja " sheetId="9" r:id="rId5"/>
    <sheet name="Račun fin prema izvorima f" sheetId="10" r:id="rId6"/>
    <sheet name="POSEBNI DIO" sheetId="12" r:id="rId7"/>
  </sheets>
  <definedNames>
    <definedName name="_xlnm.Print_Area" localSheetId="1">' Račun prihoda i rashoda (2)'!$A$1:$L$148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2" i="12" l="1"/>
  <c r="D233" i="12"/>
  <c r="D232" i="12"/>
  <c r="C42" i="16" l="1"/>
  <c r="D132" i="16" l="1"/>
  <c r="D42" i="16"/>
  <c r="C174" i="16"/>
  <c r="H171" i="16"/>
  <c r="F42" i="16"/>
  <c r="I58" i="13" l="1"/>
  <c r="J58" i="13"/>
  <c r="G58" i="13"/>
  <c r="F92" i="16"/>
  <c r="G265" i="16"/>
  <c r="H257" i="16"/>
  <c r="H258" i="16"/>
  <c r="H259" i="16"/>
  <c r="H262" i="16"/>
  <c r="H263" i="16"/>
  <c r="H264" i="16"/>
  <c r="H265" i="16"/>
  <c r="H266" i="16"/>
  <c r="H268" i="16"/>
  <c r="H269" i="16"/>
  <c r="G262" i="16"/>
  <c r="G266" i="16"/>
  <c r="G267" i="16"/>
  <c r="G269" i="16"/>
  <c r="H241" i="16"/>
  <c r="H242" i="16"/>
  <c r="H243" i="16"/>
  <c r="H245" i="16"/>
  <c r="H249" i="16"/>
  <c r="D201" i="16"/>
  <c r="E201" i="16"/>
  <c r="F201" i="16"/>
  <c r="C201" i="16"/>
  <c r="D208" i="16"/>
  <c r="E208" i="16"/>
  <c r="F208" i="16"/>
  <c r="C208" i="16"/>
  <c r="H231" i="16"/>
  <c r="H233" i="16"/>
  <c r="G212" i="16"/>
  <c r="G214" i="16"/>
  <c r="G216" i="16"/>
  <c r="G218" i="16"/>
  <c r="G221" i="16"/>
  <c r="G223" i="16"/>
  <c r="G226" i="16"/>
  <c r="G229" i="16"/>
  <c r="H202" i="16"/>
  <c r="H203" i="16"/>
  <c r="H204" i="16"/>
  <c r="H228" i="16"/>
  <c r="H225" i="16"/>
  <c r="H220" i="16"/>
  <c r="H219" i="16"/>
  <c r="H217" i="16"/>
  <c r="H210" i="16"/>
  <c r="D232" i="16"/>
  <c r="E232" i="16"/>
  <c r="F232" i="16"/>
  <c r="D230" i="16"/>
  <c r="E230" i="16"/>
  <c r="F230" i="16"/>
  <c r="H173" i="16"/>
  <c r="G173" i="16"/>
  <c r="G167" i="16"/>
  <c r="H167" i="16"/>
  <c r="D146" i="16"/>
  <c r="E146" i="16"/>
  <c r="F146" i="16"/>
  <c r="C168" i="16"/>
  <c r="C150" i="16"/>
  <c r="C146" i="16"/>
  <c r="H165" i="16"/>
  <c r="H156" i="16"/>
  <c r="H155" i="16"/>
  <c r="E200" i="16" l="1"/>
  <c r="E199" i="16" s="1"/>
  <c r="F200" i="16"/>
  <c r="F199" i="16" s="1"/>
  <c r="D200" i="16"/>
  <c r="D199" i="16" s="1"/>
  <c r="H230" i="16"/>
  <c r="H232" i="16"/>
  <c r="H193" i="16"/>
  <c r="H194" i="16"/>
  <c r="H197" i="16"/>
  <c r="G189" i="16"/>
  <c r="G195" i="16"/>
  <c r="H65" i="16"/>
  <c r="G65" i="16"/>
  <c r="H48" i="16"/>
  <c r="H49" i="16"/>
  <c r="H51" i="16"/>
  <c r="G47" i="16"/>
  <c r="G48" i="16"/>
  <c r="G51" i="16"/>
  <c r="H89" i="16"/>
  <c r="H94" i="16"/>
  <c r="H95" i="16"/>
  <c r="G89" i="16"/>
  <c r="G95" i="16"/>
  <c r="G101" i="16"/>
  <c r="H101" i="16"/>
  <c r="H109" i="16"/>
  <c r="H110" i="16"/>
  <c r="H111" i="16"/>
  <c r="H112" i="16"/>
  <c r="H113" i="16"/>
  <c r="H114" i="16"/>
  <c r="H115" i="16"/>
  <c r="H117" i="16"/>
  <c r="H118" i="16"/>
  <c r="H119" i="16"/>
  <c r="H120" i="16"/>
  <c r="H121" i="16"/>
  <c r="H122" i="16"/>
  <c r="H123" i="16"/>
  <c r="H124" i="16"/>
  <c r="H125" i="16"/>
  <c r="H126" i="16"/>
  <c r="H128" i="16"/>
  <c r="H130" i="16"/>
  <c r="H133" i="16"/>
  <c r="H134" i="16"/>
  <c r="H135" i="16"/>
  <c r="H136" i="16"/>
  <c r="H137" i="16"/>
  <c r="G126" i="16"/>
  <c r="G139" i="16"/>
  <c r="G140" i="16"/>
  <c r="G141" i="16"/>
  <c r="G142" i="16"/>
  <c r="H102" i="16" l="1"/>
  <c r="H103" i="16"/>
  <c r="H104" i="16"/>
  <c r="H106" i="16"/>
  <c r="H107" i="16"/>
  <c r="G104" i="16"/>
  <c r="G106" i="16"/>
  <c r="D88" i="16"/>
  <c r="E88" i="16"/>
  <c r="F88" i="16"/>
  <c r="C88" i="16"/>
  <c r="E42" i="16"/>
  <c r="G88" i="16" l="1"/>
  <c r="H88" i="16"/>
  <c r="C251" i="16"/>
  <c r="D92" i="16"/>
  <c r="E92" i="16"/>
  <c r="D64" i="16"/>
  <c r="D63" i="16" s="1"/>
  <c r="E64" i="16"/>
  <c r="E63" i="16" s="1"/>
  <c r="F64" i="16"/>
  <c r="C92" i="16"/>
  <c r="C64" i="16"/>
  <c r="C63" i="16" s="1"/>
  <c r="D62" i="16" l="1"/>
  <c r="E62" i="16"/>
  <c r="C62" i="16"/>
  <c r="G92" i="16"/>
  <c r="H92" i="16"/>
  <c r="F63" i="16"/>
  <c r="H64" i="16"/>
  <c r="G64" i="16"/>
  <c r="D271" i="16"/>
  <c r="E271" i="16"/>
  <c r="F271" i="16"/>
  <c r="D261" i="16"/>
  <c r="E261" i="16"/>
  <c r="F261" i="16"/>
  <c r="D256" i="16"/>
  <c r="E256" i="16"/>
  <c r="F256" i="16"/>
  <c r="C261" i="16"/>
  <c r="C256" i="16"/>
  <c r="C271" i="16"/>
  <c r="D248" i="16"/>
  <c r="E248" i="16"/>
  <c r="F248" i="16"/>
  <c r="D246" i="16"/>
  <c r="E246" i="16"/>
  <c r="F246" i="16"/>
  <c r="C248" i="16"/>
  <c r="C246" i="16"/>
  <c r="D240" i="16"/>
  <c r="E240" i="16"/>
  <c r="F240" i="16"/>
  <c r="C240" i="16"/>
  <c r="G208" i="16"/>
  <c r="H208" i="16"/>
  <c r="C230" i="16"/>
  <c r="C200" i="16" s="1"/>
  <c r="C232" i="16"/>
  <c r="G232" i="16" s="1"/>
  <c r="H229" i="16"/>
  <c r="D196" i="16"/>
  <c r="E196" i="16"/>
  <c r="F196" i="16"/>
  <c r="D192" i="16"/>
  <c r="E192" i="16"/>
  <c r="F192" i="16"/>
  <c r="C196" i="16"/>
  <c r="C192" i="16"/>
  <c r="G261" i="16" l="1"/>
  <c r="H261" i="16"/>
  <c r="H240" i="16"/>
  <c r="G240" i="16"/>
  <c r="H248" i="16"/>
  <c r="H256" i="16"/>
  <c r="H201" i="16"/>
  <c r="F255" i="16"/>
  <c r="H196" i="16"/>
  <c r="D255" i="16"/>
  <c r="D254" i="16" s="1"/>
  <c r="C239" i="16"/>
  <c r="C238" i="16" s="1"/>
  <c r="C255" i="16"/>
  <c r="C254" i="16" s="1"/>
  <c r="F62" i="16"/>
  <c r="H63" i="16"/>
  <c r="G63" i="16"/>
  <c r="G271" i="16"/>
  <c r="H192" i="16"/>
  <c r="G192" i="16"/>
  <c r="E255" i="16"/>
  <c r="E254" i="16" s="1"/>
  <c r="D191" i="16"/>
  <c r="C199" i="16"/>
  <c r="E239" i="16"/>
  <c r="E238" i="16" s="1"/>
  <c r="D239" i="16"/>
  <c r="D238" i="16" s="1"/>
  <c r="F239" i="16"/>
  <c r="F191" i="16"/>
  <c r="E191" i="16"/>
  <c r="C191" i="16"/>
  <c r="D174" i="16"/>
  <c r="E174" i="16"/>
  <c r="F174" i="16"/>
  <c r="G174" i="16" s="1"/>
  <c r="D172" i="16"/>
  <c r="E172" i="16"/>
  <c r="F172" i="16"/>
  <c r="C172" i="16"/>
  <c r="C145" i="16" s="1"/>
  <c r="C144" i="16" s="1"/>
  <c r="D168" i="16"/>
  <c r="E168" i="16"/>
  <c r="G168" i="16" s="1"/>
  <c r="F168" i="16"/>
  <c r="D150" i="16"/>
  <c r="E150" i="16"/>
  <c r="F150" i="16"/>
  <c r="D131" i="16"/>
  <c r="E132" i="16"/>
  <c r="E131" i="16" s="1"/>
  <c r="F132" i="16"/>
  <c r="D129" i="16"/>
  <c r="E129" i="16"/>
  <c r="F129" i="16"/>
  <c r="D127" i="16"/>
  <c r="E127" i="16"/>
  <c r="F127" i="16"/>
  <c r="D108" i="16"/>
  <c r="E108" i="16"/>
  <c r="F108" i="16"/>
  <c r="D100" i="16"/>
  <c r="E100" i="16"/>
  <c r="F100" i="16"/>
  <c r="C132" i="16"/>
  <c r="C131" i="16" s="1"/>
  <c r="C129" i="16"/>
  <c r="C127" i="16"/>
  <c r="C100" i="16"/>
  <c r="C108" i="16"/>
  <c r="F254" i="16" l="1"/>
  <c r="G255" i="16"/>
  <c r="H255" i="16"/>
  <c r="F238" i="16"/>
  <c r="H239" i="16"/>
  <c r="G239" i="16"/>
  <c r="E145" i="16"/>
  <c r="E144" i="16" s="1"/>
  <c r="D145" i="16"/>
  <c r="D144" i="16" s="1"/>
  <c r="H168" i="16"/>
  <c r="H199" i="16"/>
  <c r="H200" i="16"/>
  <c r="G199" i="16"/>
  <c r="G200" i="16"/>
  <c r="H172" i="16"/>
  <c r="G172" i="16"/>
  <c r="H129" i="16"/>
  <c r="H150" i="16"/>
  <c r="G150" i="16"/>
  <c r="F145" i="16"/>
  <c r="F144" i="16" s="1"/>
  <c r="G62" i="16"/>
  <c r="H62" i="16"/>
  <c r="H100" i="16"/>
  <c r="G100" i="16"/>
  <c r="F131" i="16"/>
  <c r="H132" i="16"/>
  <c r="G108" i="16"/>
  <c r="H108" i="16"/>
  <c r="H127" i="16"/>
  <c r="H191" i="16"/>
  <c r="G191" i="16"/>
  <c r="E99" i="16"/>
  <c r="E98" i="16" s="1"/>
  <c r="E40" i="16" s="1"/>
  <c r="D99" i="16"/>
  <c r="D98" i="16" s="1"/>
  <c r="D40" i="16" s="1"/>
  <c r="C99" i="16"/>
  <c r="C98" i="16" s="1"/>
  <c r="C40" i="16" s="1"/>
  <c r="F99" i="16"/>
  <c r="C22" i="16"/>
  <c r="K21" i="1"/>
  <c r="L11" i="1"/>
  <c r="L14" i="1"/>
  <c r="L15" i="1"/>
  <c r="K119" i="13"/>
  <c r="H238" i="16" l="1"/>
  <c r="G238" i="16"/>
  <c r="H144" i="16"/>
  <c r="H145" i="16"/>
  <c r="G144" i="16"/>
  <c r="G145" i="16"/>
  <c r="H131" i="16"/>
  <c r="F98" i="16"/>
  <c r="F40" i="16" s="1"/>
  <c r="G99" i="16"/>
  <c r="H99" i="16"/>
  <c r="K132" i="13"/>
  <c r="K133" i="13"/>
  <c r="K113" i="13"/>
  <c r="J102" i="13"/>
  <c r="G74" i="13"/>
  <c r="L19" i="13"/>
  <c r="L22" i="13"/>
  <c r="L25" i="13"/>
  <c r="L29" i="13"/>
  <c r="L35" i="13"/>
  <c r="L38" i="13"/>
  <c r="L41" i="13"/>
  <c r="G98" i="16" l="1"/>
  <c r="H98" i="16"/>
  <c r="H66" i="16" l="1"/>
  <c r="H67" i="16"/>
  <c r="H68" i="16"/>
  <c r="H70" i="16"/>
  <c r="H71" i="16"/>
  <c r="H72" i="16"/>
  <c r="H73" i="16"/>
  <c r="H74" i="16"/>
  <c r="H75" i="16"/>
  <c r="H77" i="16"/>
  <c r="H78" i="16"/>
  <c r="H79" i="16"/>
  <c r="H80" i="16"/>
  <c r="H81" i="16"/>
  <c r="H82" i="16"/>
  <c r="H83" i="16"/>
  <c r="H84" i="16"/>
  <c r="H85" i="16"/>
  <c r="H86" i="16"/>
  <c r="H87" i="16"/>
  <c r="H139" i="16"/>
  <c r="H140" i="16"/>
  <c r="H141" i="16"/>
  <c r="H142" i="16"/>
  <c r="H146" i="16"/>
  <c r="H148" i="16"/>
  <c r="H149" i="16"/>
  <c r="H151" i="16"/>
  <c r="H154" i="16"/>
  <c r="H157" i="16"/>
  <c r="H158" i="16"/>
  <c r="H159" i="16"/>
  <c r="H169" i="16"/>
  <c r="H170" i="16"/>
  <c r="H189" i="16"/>
  <c r="H206" i="16"/>
  <c r="H209" i="16"/>
  <c r="H211" i="16"/>
  <c r="H212" i="16"/>
  <c r="H213" i="16"/>
  <c r="H214" i="16"/>
  <c r="H215" i="16"/>
  <c r="H218" i="16"/>
  <c r="H221" i="16"/>
  <c r="H222" i="16"/>
  <c r="H223" i="16"/>
  <c r="H226" i="16"/>
  <c r="H31" i="16"/>
  <c r="H33" i="16"/>
  <c r="H34" i="16"/>
  <c r="H14" i="16"/>
  <c r="H15" i="16"/>
  <c r="H17" i="16"/>
  <c r="H18" i="16"/>
  <c r="H20" i="16"/>
  <c r="H23" i="16"/>
  <c r="H27" i="16"/>
  <c r="H29" i="16"/>
  <c r="G285" i="12" l="1"/>
  <c r="I203" i="12" l="1"/>
  <c r="E285" i="12"/>
  <c r="F285" i="12"/>
  <c r="D285" i="12"/>
  <c r="D259" i="12" l="1"/>
  <c r="F9" i="11" l="1"/>
  <c r="G8" i="10"/>
  <c r="G252" i="12" l="1"/>
  <c r="I59" i="12"/>
  <c r="I60" i="12"/>
  <c r="I61" i="12"/>
  <c r="I63" i="12"/>
  <c r="I66" i="12"/>
  <c r="I67" i="12"/>
  <c r="I68" i="12"/>
  <c r="I70" i="12"/>
  <c r="I71" i="12"/>
  <c r="I72" i="12"/>
  <c r="I73" i="12"/>
  <c r="I75" i="12"/>
  <c r="I77" i="12"/>
  <c r="I78" i="12"/>
  <c r="I79" i="12"/>
  <c r="I80" i="12"/>
  <c r="I81" i="12"/>
  <c r="I82" i="12"/>
  <c r="I84" i="12"/>
  <c r="I86" i="12"/>
  <c r="I88" i="12"/>
  <c r="I89" i="12"/>
  <c r="I91" i="12"/>
  <c r="I93" i="12"/>
  <c r="I105" i="12"/>
  <c r="I106" i="12"/>
  <c r="I109" i="12"/>
  <c r="I113" i="12"/>
  <c r="I123" i="12"/>
  <c r="I124" i="12"/>
  <c r="I125" i="12"/>
  <c r="I126" i="12"/>
  <c r="I128" i="12"/>
  <c r="I129" i="12"/>
  <c r="I130" i="12"/>
  <c r="I131" i="12"/>
  <c r="I132" i="12"/>
  <c r="I133" i="12"/>
  <c r="I134" i="12"/>
  <c r="I135" i="12"/>
  <c r="I136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2" i="12"/>
  <c r="I153" i="12"/>
  <c r="I154" i="12"/>
  <c r="I155" i="12"/>
  <c r="I156" i="12"/>
  <c r="I164" i="12"/>
  <c r="I165" i="12"/>
  <c r="I170" i="12"/>
  <c r="I178" i="12"/>
  <c r="I179" i="12"/>
  <c r="I180" i="12"/>
  <c r="I183" i="12"/>
  <c r="I184" i="12"/>
  <c r="I185" i="12"/>
  <c r="I186" i="12"/>
  <c r="I187" i="12"/>
  <c r="I189" i="12"/>
  <c r="I190" i="12"/>
  <c r="I200" i="12"/>
  <c r="I201" i="12"/>
  <c r="I204" i="12"/>
  <c r="I205" i="12"/>
  <c r="I206" i="12"/>
  <c r="I207" i="12"/>
  <c r="I208" i="12"/>
  <c r="I209" i="12"/>
  <c r="I211" i="12"/>
  <c r="I212" i="12"/>
  <c r="I253" i="12"/>
  <c r="I254" i="12"/>
  <c r="I256" i="12"/>
  <c r="I258" i="12"/>
  <c r="I279" i="12"/>
  <c r="I292" i="12"/>
  <c r="I293" i="12"/>
  <c r="I294" i="12"/>
  <c r="I295" i="12"/>
  <c r="I297" i="12"/>
  <c r="H66" i="12"/>
  <c r="H70" i="12"/>
  <c r="H72" i="12"/>
  <c r="H74" i="12"/>
  <c r="H77" i="12"/>
  <c r="H80" i="12"/>
  <c r="H82" i="12"/>
  <c r="H86" i="12"/>
  <c r="H89" i="12"/>
  <c r="H109" i="12"/>
  <c r="H123" i="12"/>
  <c r="H126" i="12"/>
  <c r="H128" i="12"/>
  <c r="H147" i="12"/>
  <c r="H166" i="12"/>
  <c r="H183" i="12"/>
  <c r="H187" i="12"/>
  <c r="H188" i="12"/>
  <c r="H190" i="12"/>
  <c r="H212" i="12"/>
  <c r="H234" i="12"/>
  <c r="H235" i="12"/>
  <c r="H236" i="12"/>
  <c r="H237" i="12"/>
  <c r="H238" i="12"/>
  <c r="H239" i="12"/>
  <c r="H251" i="12"/>
  <c r="H253" i="12"/>
  <c r="H254" i="12"/>
  <c r="H256" i="12"/>
  <c r="H258" i="12"/>
  <c r="H260" i="12"/>
  <c r="H269" i="12"/>
  <c r="H270" i="12"/>
  <c r="H271" i="12"/>
  <c r="H279" i="12"/>
  <c r="H291" i="12"/>
  <c r="H293" i="12"/>
  <c r="H294" i="12"/>
  <c r="H297" i="12"/>
  <c r="I14" i="12"/>
  <c r="I15" i="12"/>
  <c r="I16" i="12"/>
  <c r="I18" i="12"/>
  <c r="I19" i="12"/>
  <c r="I20" i="12"/>
  <c r="I21" i="12"/>
  <c r="I22" i="12"/>
  <c r="I24" i="12"/>
  <c r="I25" i="12"/>
  <c r="I27" i="12"/>
  <c r="I28" i="12"/>
  <c r="I29" i="12"/>
  <c r="I30" i="12"/>
  <c r="I31" i="12"/>
  <c r="I32" i="12"/>
  <c r="I34" i="12"/>
  <c r="I35" i="12"/>
  <c r="I36" i="12"/>
  <c r="I37" i="12"/>
  <c r="I38" i="12"/>
  <c r="I41" i="12"/>
  <c r="I45" i="12"/>
  <c r="I46" i="12"/>
  <c r="H14" i="12"/>
  <c r="H15" i="12"/>
  <c r="H16" i="12"/>
  <c r="H18" i="12"/>
  <c r="H19" i="12"/>
  <c r="H20" i="12"/>
  <c r="H21" i="12"/>
  <c r="H22" i="12"/>
  <c r="H24" i="12"/>
  <c r="H25" i="12"/>
  <c r="H26" i="12"/>
  <c r="H27" i="12"/>
  <c r="H28" i="12"/>
  <c r="H29" i="12"/>
  <c r="H30" i="12"/>
  <c r="H31" i="12"/>
  <c r="H32" i="12"/>
  <c r="H35" i="12"/>
  <c r="H36" i="12"/>
  <c r="H37" i="12"/>
  <c r="H38" i="12"/>
  <c r="H41" i="12"/>
  <c r="H46" i="12"/>
  <c r="G65" i="12" l="1"/>
  <c r="G69" i="12"/>
  <c r="G76" i="12"/>
  <c r="G85" i="12"/>
  <c r="G56" i="12"/>
  <c r="G57" i="12" l="1"/>
  <c r="E202" i="12"/>
  <c r="E199" i="12"/>
  <c r="F182" i="12"/>
  <c r="G182" i="12"/>
  <c r="D182" i="12"/>
  <c r="E182" i="12"/>
  <c r="E177" i="12"/>
  <c r="E176" i="12" s="1"/>
  <c r="F177" i="12"/>
  <c r="G177" i="12"/>
  <c r="D177" i="12"/>
  <c r="F168" i="12"/>
  <c r="G168" i="12"/>
  <c r="E151" i="12"/>
  <c r="E121" i="12"/>
  <c r="E120" i="12" s="1"/>
  <c r="E122" i="12"/>
  <c r="D122" i="12"/>
  <c r="F122" i="12"/>
  <c r="G122" i="12"/>
  <c r="E92" i="12"/>
  <c r="F92" i="12"/>
  <c r="G92" i="12"/>
  <c r="E90" i="12"/>
  <c r="F90" i="12"/>
  <c r="G90" i="12"/>
  <c r="D90" i="12"/>
  <c r="E85" i="12"/>
  <c r="I85" i="12" s="1"/>
  <c r="F85" i="12"/>
  <c r="E76" i="12"/>
  <c r="I76" i="12" s="1"/>
  <c r="F76" i="12"/>
  <c r="D76" i="12"/>
  <c r="H76" i="12" s="1"/>
  <c r="E69" i="12"/>
  <c r="I69" i="12" s="1"/>
  <c r="E65" i="12"/>
  <c r="E56" i="12"/>
  <c r="I56" i="12" s="1"/>
  <c r="D92" i="12"/>
  <c r="D85" i="12"/>
  <c r="H85" i="12" s="1"/>
  <c r="D69" i="12"/>
  <c r="H69" i="12" s="1"/>
  <c r="F69" i="12"/>
  <c r="F65" i="12"/>
  <c r="D65" i="12"/>
  <c r="F56" i="12"/>
  <c r="D56" i="12"/>
  <c r="E44" i="12"/>
  <c r="F44" i="12"/>
  <c r="G44" i="12"/>
  <c r="D44" i="12"/>
  <c r="E296" i="12"/>
  <c r="E284" i="12" s="1"/>
  <c r="F296" i="12"/>
  <c r="F284" i="12" s="1"/>
  <c r="G296" i="12"/>
  <c r="G284" i="12" s="1"/>
  <c r="E259" i="12"/>
  <c r="F259" i="12"/>
  <c r="G259" i="12"/>
  <c r="E257" i="12"/>
  <c r="F257" i="12"/>
  <c r="G257" i="12"/>
  <c r="E252" i="12"/>
  <c r="F252" i="12"/>
  <c r="E232" i="12"/>
  <c r="F232" i="12"/>
  <c r="G232" i="12"/>
  <c r="E233" i="12"/>
  <c r="F233" i="12"/>
  <c r="G233" i="12"/>
  <c r="G231" i="12" s="1"/>
  <c r="G230" i="12" s="1"/>
  <c r="E222" i="12"/>
  <c r="F222" i="12"/>
  <c r="G222" i="12"/>
  <c r="D222" i="12"/>
  <c r="E219" i="12"/>
  <c r="E218" i="12" s="1"/>
  <c r="F219" i="12"/>
  <c r="F218" i="12" s="1"/>
  <c r="G219" i="12"/>
  <c r="F199" i="12"/>
  <c r="G199" i="12"/>
  <c r="F202" i="12"/>
  <c r="G202" i="12"/>
  <c r="D202" i="12"/>
  <c r="D199" i="12"/>
  <c r="F121" i="12"/>
  <c r="G121" i="12"/>
  <c r="D121" i="12"/>
  <c r="E57" i="12" l="1"/>
  <c r="I57" i="12" s="1"/>
  <c r="H65" i="12"/>
  <c r="D57" i="12"/>
  <c r="I285" i="12"/>
  <c r="H285" i="12"/>
  <c r="H202" i="12"/>
  <c r="I202" i="12"/>
  <c r="G218" i="12"/>
  <c r="I252" i="12"/>
  <c r="H252" i="12"/>
  <c r="D176" i="12"/>
  <c r="I257" i="12"/>
  <c r="I90" i="12"/>
  <c r="H232" i="12"/>
  <c r="I177" i="12"/>
  <c r="I65" i="12"/>
  <c r="I182" i="12"/>
  <c r="H182" i="12"/>
  <c r="I199" i="12"/>
  <c r="H233" i="12"/>
  <c r="H259" i="12"/>
  <c r="I296" i="12"/>
  <c r="I44" i="12"/>
  <c r="H44" i="12"/>
  <c r="I92" i="12"/>
  <c r="H92" i="12"/>
  <c r="I121" i="12"/>
  <c r="H121" i="12"/>
  <c r="I122" i="12"/>
  <c r="H122" i="12"/>
  <c r="E217" i="12"/>
  <c r="E231" i="12"/>
  <c r="E230" i="12" s="1"/>
  <c r="F198" i="12"/>
  <c r="F197" i="12" s="1"/>
  <c r="F120" i="12"/>
  <c r="E198" i="12"/>
  <c r="E197" i="12" s="1"/>
  <c r="G120" i="12"/>
  <c r="D198" i="12"/>
  <c r="D197" i="12" s="1"/>
  <c r="G198" i="12"/>
  <c r="F231" i="12"/>
  <c r="F230" i="12" s="1"/>
  <c r="F217" i="12"/>
  <c r="E163" i="12"/>
  <c r="F163" i="12"/>
  <c r="G163" i="12"/>
  <c r="D163" i="12"/>
  <c r="E112" i="12"/>
  <c r="F112" i="12"/>
  <c r="G112" i="12"/>
  <c r="E110" i="12"/>
  <c r="F110" i="12"/>
  <c r="G110" i="12"/>
  <c r="E104" i="12"/>
  <c r="F104" i="12"/>
  <c r="D104" i="12"/>
  <c r="F151" i="12"/>
  <c r="G151" i="12"/>
  <c r="D151" i="12"/>
  <c r="E58" i="12"/>
  <c r="F58" i="12"/>
  <c r="G58" i="12"/>
  <c r="D58" i="12"/>
  <c r="E39" i="12"/>
  <c r="F39" i="12"/>
  <c r="G39" i="12"/>
  <c r="D33" i="12"/>
  <c r="D39" i="12"/>
  <c r="D23" i="12"/>
  <c r="E17" i="12"/>
  <c r="E13" i="12"/>
  <c r="E278" i="12"/>
  <c r="F278" i="12"/>
  <c r="G278" i="12"/>
  <c r="D278" i="12"/>
  <c r="H278" i="12" l="1"/>
  <c r="E103" i="12"/>
  <c r="I278" i="12"/>
  <c r="I39" i="12"/>
  <c r="H39" i="12"/>
  <c r="I58" i="12"/>
  <c r="I151" i="12"/>
  <c r="I112" i="12"/>
  <c r="I163" i="12"/>
  <c r="H163" i="12"/>
  <c r="G217" i="12"/>
  <c r="I231" i="12"/>
  <c r="I284" i="12"/>
  <c r="G197" i="12"/>
  <c r="H198" i="12"/>
  <c r="I198" i="12"/>
  <c r="I120" i="12"/>
  <c r="F103" i="12"/>
  <c r="H126" i="13"/>
  <c r="I197" i="12" l="1"/>
  <c r="H197" i="12"/>
  <c r="I230" i="12"/>
  <c r="E13" i="16" l="1"/>
  <c r="J117" i="13"/>
  <c r="J107" i="13"/>
  <c r="J94" i="13"/>
  <c r="J82" i="13"/>
  <c r="E9" i="11" l="1"/>
  <c r="D9" i="11"/>
  <c r="I40" i="13"/>
  <c r="I39" i="13" s="1"/>
  <c r="H24" i="13" l="1"/>
  <c r="H40" i="13"/>
  <c r="C35" i="16"/>
  <c r="C30" i="16"/>
  <c r="C26" i="16"/>
  <c r="C19" i="16"/>
  <c r="C13" i="16"/>
  <c r="C12" i="16" l="1"/>
  <c r="H134" i="13"/>
  <c r="I134" i="13"/>
  <c r="J134" i="13"/>
  <c r="I126" i="13"/>
  <c r="J126" i="13"/>
  <c r="H123" i="13"/>
  <c r="I123" i="13"/>
  <c r="J123" i="13"/>
  <c r="J116" i="13"/>
  <c r="L117" i="13"/>
  <c r="I117" i="13"/>
  <c r="I116" i="13" s="1"/>
  <c r="H114" i="13"/>
  <c r="I114" i="13"/>
  <c r="J114" i="13"/>
  <c r="L107" i="13"/>
  <c r="I107" i="13"/>
  <c r="J101" i="13"/>
  <c r="L102" i="13"/>
  <c r="I102" i="13"/>
  <c r="I101" i="13" s="1"/>
  <c r="H94" i="13"/>
  <c r="I94" i="13"/>
  <c r="H92" i="13"/>
  <c r="I92" i="13"/>
  <c r="J92" i="13"/>
  <c r="H82" i="13"/>
  <c r="I82" i="13"/>
  <c r="H74" i="13"/>
  <c r="I74" i="13"/>
  <c r="J74" i="13"/>
  <c r="I69" i="13"/>
  <c r="J69" i="13"/>
  <c r="H64" i="13"/>
  <c r="I64" i="13"/>
  <c r="J64" i="13"/>
  <c r="H62" i="13"/>
  <c r="I62" i="13"/>
  <c r="J62" i="13"/>
  <c r="L58" i="13"/>
  <c r="G126" i="13"/>
  <c r="G123" i="13"/>
  <c r="G117" i="13"/>
  <c r="G116" i="13" s="1"/>
  <c r="G107" i="13"/>
  <c r="G102" i="13"/>
  <c r="G94" i="13"/>
  <c r="G82" i="13"/>
  <c r="G69" i="13"/>
  <c r="G64" i="13"/>
  <c r="G62" i="13"/>
  <c r="K26" i="13"/>
  <c r="I24" i="13"/>
  <c r="J24" i="13"/>
  <c r="L24" i="13" s="1"/>
  <c r="H21" i="13"/>
  <c r="I21" i="13"/>
  <c r="I20" i="13" s="1"/>
  <c r="J21" i="13"/>
  <c r="J20" i="13" s="1"/>
  <c r="H18" i="13"/>
  <c r="I18" i="13"/>
  <c r="J18" i="13"/>
  <c r="G40" i="13"/>
  <c r="G39" i="13" s="1"/>
  <c r="G57" i="13" l="1"/>
  <c r="H116" i="13"/>
  <c r="L116" i="13" s="1"/>
  <c r="L69" i="13"/>
  <c r="I57" i="13"/>
  <c r="L18" i="13"/>
  <c r="H20" i="13"/>
  <c r="L20" i="13" s="1"/>
  <c r="L21" i="13"/>
  <c r="J122" i="13"/>
  <c r="H101" i="13"/>
  <c r="L101" i="13" s="1"/>
  <c r="H68" i="13"/>
  <c r="I68" i="13"/>
  <c r="H57" i="13"/>
  <c r="I17" i="13"/>
  <c r="J57" i="13"/>
  <c r="J56" i="13" s="1"/>
  <c r="I122" i="13"/>
  <c r="J68" i="13"/>
  <c r="J17" i="13"/>
  <c r="D120" i="12"/>
  <c r="H120" i="12" s="1"/>
  <c r="F57" i="12"/>
  <c r="F55" i="12" s="1"/>
  <c r="F54" i="12" s="1"/>
  <c r="G55" i="12"/>
  <c r="E55" i="12"/>
  <c r="E54" i="12" s="1"/>
  <c r="E168" i="12"/>
  <c r="I168" i="12" s="1"/>
  <c r="D296" i="12"/>
  <c r="D284" i="12" s="1"/>
  <c r="H17" i="13" l="1"/>
  <c r="L17" i="13" s="1"/>
  <c r="I56" i="13"/>
  <c r="L122" i="13"/>
  <c r="L57" i="13"/>
  <c r="L68" i="13"/>
  <c r="G54" i="12"/>
  <c r="I55" i="12"/>
  <c r="H284" i="12"/>
  <c r="H296" i="12"/>
  <c r="F26" i="16"/>
  <c r="F30" i="16"/>
  <c r="E30" i="16"/>
  <c r="D13" i="16"/>
  <c r="G157" i="16"/>
  <c r="I54" i="12" l="1"/>
  <c r="J40" i="13"/>
  <c r="L40" i="13" s="1"/>
  <c r="K115" i="13"/>
  <c r="K127" i="13"/>
  <c r="K131" i="13"/>
  <c r="H45" i="13" l="1"/>
  <c r="H44" i="13" s="1"/>
  <c r="H43" i="13" s="1"/>
  <c r="I45" i="13"/>
  <c r="I44" i="13" s="1"/>
  <c r="I43" i="13" s="1"/>
  <c r="J45" i="13"/>
  <c r="J44" i="13" s="1"/>
  <c r="J43" i="13" s="1"/>
  <c r="G24" i="13"/>
  <c r="F13" i="16" l="1"/>
  <c r="H13" i="16" l="1"/>
  <c r="D219" i="12" l="1"/>
  <c r="D257" i="12"/>
  <c r="F277" i="12"/>
  <c r="G277" i="12"/>
  <c r="D277" i="12"/>
  <c r="F176" i="12"/>
  <c r="G176" i="12"/>
  <c r="E162" i="12"/>
  <c r="F162" i="12"/>
  <c r="D168" i="12"/>
  <c r="E150" i="12"/>
  <c r="E119" i="12" s="1"/>
  <c r="F150" i="12"/>
  <c r="F119" i="12" s="1"/>
  <c r="D150" i="12"/>
  <c r="D110" i="12"/>
  <c r="H257" i="12" l="1"/>
  <c r="D231" i="12"/>
  <c r="D230" i="12" s="1"/>
  <c r="H277" i="12"/>
  <c r="I176" i="12"/>
  <c r="H176" i="12"/>
  <c r="D162" i="12"/>
  <c r="D119" i="12"/>
  <c r="D218" i="12"/>
  <c r="E277" i="12"/>
  <c r="I277" i="12" s="1"/>
  <c r="G114" i="13"/>
  <c r="K114" i="13" s="1"/>
  <c r="G134" i="13"/>
  <c r="G122" i="13" s="1"/>
  <c r="K125" i="13"/>
  <c r="K109" i="13"/>
  <c r="K111" i="13"/>
  <c r="K104" i="13"/>
  <c r="K60" i="13"/>
  <c r="J39" i="13"/>
  <c r="G45" i="13"/>
  <c r="G44" i="13" s="1"/>
  <c r="G43" i="13" s="1"/>
  <c r="H231" i="12" l="1"/>
  <c r="D55" i="12"/>
  <c r="H57" i="12"/>
  <c r="D217" i="12"/>
  <c r="H230" i="12"/>
  <c r="I121" i="13"/>
  <c r="K126" i="13"/>
  <c r="H121" i="13"/>
  <c r="J121" i="13"/>
  <c r="J55" i="13" s="1"/>
  <c r="K107" i="13"/>
  <c r="D54" i="12" l="1"/>
  <c r="H54" i="12" s="1"/>
  <c r="H55" i="12"/>
  <c r="G13" i="10"/>
  <c r="K14" i="1"/>
  <c r="K15" i="1"/>
  <c r="G10" i="1"/>
  <c r="K11" i="1"/>
  <c r="J13" i="1"/>
  <c r="I13" i="1"/>
  <c r="J10" i="1"/>
  <c r="I10" i="1"/>
  <c r="H13" i="1"/>
  <c r="G13" i="1"/>
  <c r="H10" i="1"/>
  <c r="K13" i="1" l="1"/>
  <c r="L10" i="1"/>
  <c r="L13" i="1"/>
  <c r="K10" i="1"/>
  <c r="H42" i="16" l="1"/>
  <c r="G33" i="16"/>
  <c r="G34" i="16"/>
  <c r="E8" i="11" l="1"/>
  <c r="E7" i="11" s="1"/>
  <c r="E6" i="11" s="1"/>
  <c r="F7" i="11"/>
  <c r="C7" i="11"/>
  <c r="C6" i="11" s="1"/>
  <c r="K10" i="9"/>
  <c r="D7" i="11" l="1"/>
  <c r="D6" i="11" s="1"/>
  <c r="H8" i="11"/>
  <c r="F6" i="11"/>
  <c r="H7" i="11"/>
  <c r="G8" i="11"/>
  <c r="G7" i="11"/>
  <c r="G147" i="16"/>
  <c r="G148" i="16"/>
  <c r="G149" i="16"/>
  <c r="G151" i="16"/>
  <c r="G152" i="16"/>
  <c r="G153" i="16"/>
  <c r="G154" i="16"/>
  <c r="G158" i="16"/>
  <c r="G159" i="16"/>
  <c r="G160" i="16"/>
  <c r="G161" i="16"/>
  <c r="G169" i="16"/>
  <c r="G170" i="16"/>
  <c r="G186" i="16"/>
  <c r="G273" i="16"/>
  <c r="D30" i="16"/>
  <c r="H30" i="16" s="1"/>
  <c r="H254" i="16" l="1"/>
  <c r="G6" i="11"/>
  <c r="H6" i="11"/>
  <c r="F37" i="16"/>
  <c r="D37" i="16"/>
  <c r="C37" i="16"/>
  <c r="G14" i="16" l="1"/>
  <c r="G15" i="16"/>
  <c r="D19" i="16"/>
  <c r="E19" i="16"/>
  <c r="F19" i="16"/>
  <c r="G20" i="16"/>
  <c r="D22" i="16"/>
  <c r="E22" i="16"/>
  <c r="F22" i="16"/>
  <c r="G23" i="16"/>
  <c r="D26" i="16"/>
  <c r="H26" i="16" s="1"/>
  <c r="E26" i="16"/>
  <c r="G31" i="16"/>
  <c r="D35" i="16"/>
  <c r="E35" i="16"/>
  <c r="F35" i="16"/>
  <c r="G36" i="16"/>
  <c r="G66" i="16"/>
  <c r="G67" i="16"/>
  <c r="G68" i="16"/>
  <c r="G69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5" i="16"/>
  <c r="G86" i="16"/>
  <c r="G87" i="16"/>
  <c r="G209" i="16"/>
  <c r="G18" i="13"/>
  <c r="K19" i="13"/>
  <c r="G21" i="13"/>
  <c r="K22" i="13"/>
  <c r="K24" i="13"/>
  <c r="K25" i="13"/>
  <c r="G28" i="13"/>
  <c r="G27" i="13" s="1"/>
  <c r="H28" i="13"/>
  <c r="I28" i="13"/>
  <c r="I27" i="13" s="1"/>
  <c r="J28" i="13"/>
  <c r="J27" i="13" s="1"/>
  <c r="G31" i="13"/>
  <c r="H31" i="13"/>
  <c r="H30" i="13" s="1"/>
  <c r="I31" i="13"/>
  <c r="I30" i="13" s="1"/>
  <c r="J31" i="13"/>
  <c r="K32" i="13"/>
  <c r="G34" i="13"/>
  <c r="H34" i="13"/>
  <c r="I34" i="13"/>
  <c r="J34" i="13"/>
  <c r="K35" i="13"/>
  <c r="G37" i="13"/>
  <c r="H37" i="13"/>
  <c r="I37" i="13"/>
  <c r="J37" i="13"/>
  <c r="K38" i="13"/>
  <c r="H39" i="13"/>
  <c r="L39" i="13" s="1"/>
  <c r="K41" i="13"/>
  <c r="K42" i="13"/>
  <c r="K44" i="13"/>
  <c r="K45" i="13"/>
  <c r="K46" i="13"/>
  <c r="K59" i="13"/>
  <c r="K63" i="13"/>
  <c r="K66" i="13"/>
  <c r="K70" i="13"/>
  <c r="K71" i="13"/>
  <c r="K72" i="13"/>
  <c r="K75" i="13"/>
  <c r="K76" i="13"/>
  <c r="K77" i="13"/>
  <c r="K78" i="13"/>
  <c r="K79" i="13"/>
  <c r="K81" i="13"/>
  <c r="K83" i="13"/>
  <c r="K84" i="13"/>
  <c r="K85" i="13"/>
  <c r="K86" i="13"/>
  <c r="K87" i="13"/>
  <c r="K88" i="13"/>
  <c r="K89" i="13"/>
  <c r="K90" i="13"/>
  <c r="K91" i="13"/>
  <c r="G92" i="13"/>
  <c r="G68" i="13" s="1"/>
  <c r="K96" i="13"/>
  <c r="K97" i="13"/>
  <c r="K98" i="13"/>
  <c r="K100" i="13"/>
  <c r="H56" i="13"/>
  <c r="K103" i="13"/>
  <c r="K106" i="13"/>
  <c r="G121" i="13"/>
  <c r="K122" i="13"/>
  <c r="K123" i="13"/>
  <c r="K134" i="13"/>
  <c r="K135" i="13"/>
  <c r="L34" i="13" l="1"/>
  <c r="L37" i="13"/>
  <c r="F12" i="16"/>
  <c r="G12" i="16" s="1"/>
  <c r="H22" i="16"/>
  <c r="H40" i="16"/>
  <c r="H27" i="13"/>
  <c r="L27" i="13" s="1"/>
  <c r="L28" i="13"/>
  <c r="J30" i="13"/>
  <c r="H55" i="13"/>
  <c r="L55" i="13" s="1"/>
  <c r="L56" i="13"/>
  <c r="H33" i="13"/>
  <c r="G33" i="13"/>
  <c r="I33" i="13"/>
  <c r="I16" i="13" s="1"/>
  <c r="I15" i="13" s="1"/>
  <c r="J33" i="13"/>
  <c r="H19" i="16"/>
  <c r="D12" i="16"/>
  <c r="E12" i="16"/>
  <c r="K68" i="13"/>
  <c r="K62" i="13"/>
  <c r="K121" i="13"/>
  <c r="K21" i="13"/>
  <c r="K58" i="13"/>
  <c r="K94" i="13"/>
  <c r="K37" i="13"/>
  <c r="K34" i="13"/>
  <c r="K102" i="13"/>
  <c r="K74" i="13"/>
  <c r="K69" i="13"/>
  <c r="K40" i="13"/>
  <c r="K117" i="13"/>
  <c r="K82" i="13"/>
  <c r="K64" i="13"/>
  <c r="K31" i="13"/>
  <c r="K18" i="13"/>
  <c r="G19" i="16"/>
  <c r="G22" i="16"/>
  <c r="G254" i="16"/>
  <c r="G35" i="16"/>
  <c r="G30" i="16"/>
  <c r="G42" i="16"/>
  <c r="G13" i="16"/>
  <c r="K39" i="13"/>
  <c r="I55" i="13"/>
  <c r="G101" i="13"/>
  <c r="K101" i="13" s="1"/>
  <c r="K116" i="13"/>
  <c r="G30" i="13"/>
  <c r="G20" i="13"/>
  <c r="K20" i="13" s="1"/>
  <c r="K30" i="13" l="1"/>
  <c r="J16" i="13"/>
  <c r="J15" i="13" s="1"/>
  <c r="H12" i="16"/>
  <c r="H16" i="13"/>
  <c r="H15" i="13" s="1"/>
  <c r="L33" i="13"/>
  <c r="G56" i="13"/>
  <c r="G55" i="13" s="1"/>
  <c r="K55" i="13" s="1"/>
  <c r="G17" i="13"/>
  <c r="G16" i="13" s="1"/>
  <c r="G15" i="13" s="1"/>
  <c r="K57" i="13"/>
  <c r="K33" i="13"/>
  <c r="G40" i="16"/>
  <c r="L16" i="13" l="1"/>
  <c r="L15" i="13"/>
  <c r="K56" i="13"/>
  <c r="K15" i="13"/>
  <c r="K17" i="13"/>
  <c r="K16" i="13" l="1"/>
  <c r="E33" i="12" l="1"/>
  <c r="F33" i="12"/>
  <c r="G33" i="12"/>
  <c r="F13" i="12"/>
  <c r="G13" i="12"/>
  <c r="D13" i="12"/>
  <c r="G17" i="12"/>
  <c r="F17" i="12"/>
  <c r="D17" i="12"/>
  <c r="G23" i="12"/>
  <c r="E23" i="12"/>
  <c r="F23" i="12"/>
  <c r="E12" i="12" l="1"/>
  <c r="E11" i="12" s="1"/>
  <c r="E10" i="12" s="1"/>
  <c r="I23" i="12"/>
  <c r="H23" i="12"/>
  <c r="F12" i="12"/>
  <c r="F11" i="12" s="1"/>
  <c r="F10" i="12" s="1"/>
  <c r="H17" i="12"/>
  <c r="I17" i="12"/>
  <c r="I33" i="12"/>
  <c r="H33" i="12"/>
  <c r="I13" i="12"/>
  <c r="H13" i="12"/>
  <c r="G12" i="12"/>
  <c r="D112" i="12"/>
  <c r="D103" i="12" l="1"/>
  <c r="I12" i="12"/>
  <c r="G11" i="12"/>
  <c r="D12" i="12"/>
  <c r="H12" i="12" s="1"/>
  <c r="I11" i="12" l="1"/>
  <c r="G10" i="12"/>
  <c r="D11" i="12"/>
  <c r="H11" i="12" s="1"/>
  <c r="G107" i="12"/>
  <c r="I10" i="12" l="1"/>
  <c r="G104" i="12"/>
  <c r="G103" i="12" s="1"/>
  <c r="I107" i="12"/>
  <c r="D10" i="12"/>
  <c r="H10" i="12" s="1"/>
  <c r="H104" i="12" l="1"/>
  <c r="I104" i="12"/>
  <c r="H103" i="12"/>
  <c r="I103" i="12"/>
  <c r="G162" i="12"/>
  <c r="G150" i="12"/>
  <c r="G119" i="12" l="1"/>
  <c r="H119" i="12" s="1"/>
  <c r="I150" i="12"/>
  <c r="I162" i="12"/>
  <c r="H162" i="12"/>
  <c r="I119" i="12"/>
</calcChain>
</file>

<file path=xl/sharedStrings.xml><?xml version="1.0" encoding="utf-8"?>
<sst xmlns="http://schemas.openxmlformats.org/spreadsheetml/2006/main" count="936" uniqueCount="635">
  <si>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</si>
  <si>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</si>
  <si>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</si>
  <si>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</si>
  <si>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</si>
  <si>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</si>
  <si>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</si>
  <si>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</si>
  <si>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</si>
  <si>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</si>
  <si>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</si>
  <si>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</si>
  <si>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</si>
  <si>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</si>
  <si>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</si>
  <si>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</si>
  <si>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</si>
  <si>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Pomoći iz inozemstva i od subjekata unutar općeg proračuna</t>
  </si>
  <si>
    <t>Prihodi od prodaje proizvoda i robe te pruženih usluga</t>
  </si>
  <si>
    <t>Plaće (Bruto)</t>
  </si>
  <si>
    <t>Plaće za redovan rad</t>
  </si>
  <si>
    <t>Naknade troškova zaposlenima</t>
  </si>
  <si>
    <t>Službena putovanja</t>
  </si>
  <si>
    <t>3 Vlastiti prihodi</t>
  </si>
  <si>
    <t>1 Opći prihodi i primici</t>
  </si>
  <si>
    <t>UKUPNO RASHODI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</si>
  <si>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</si>
  <si>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</si>
  <si>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</si>
  <si>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</si>
  <si>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</si>
  <si>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</si>
  <si>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</si>
  <si>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</si>
  <si>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</si>
  <si>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</si>
  <si>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</si>
  <si>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</si>
  <si>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</si>
  <si>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</si>
  <si>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</si>
  <si>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</si>
  <si>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</si>
  <si>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</si>
  <si>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</si>
  <si>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</si>
  <si>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</si>
  <si>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</si>
  <si>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</si>
  <si>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</si>
  <si>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</si>
  <si>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 xml:space="preserve">OSTVARENJE/IZVRŠENJE 
2023. </t>
  </si>
  <si>
    <t xml:space="preserve">IZVRŠENJE 
2023. </t>
  </si>
  <si>
    <t xml:space="preserve">POSEBNI DIO </t>
  </si>
  <si>
    <t>IZVRŠENJE RASHODA I IZDATAKA PO EKONOMSKOJ I PROGRAMSKOJ KLASIFIKACIJI</t>
  </si>
  <si>
    <t>I IZVORIMA FINANCIRANJA</t>
  </si>
  <si>
    <t>RAČUN</t>
  </si>
  <si>
    <t>VRSTA RASHODA / IZDATAKA</t>
  </si>
  <si>
    <t>RASHODI POSLOVANJA</t>
  </si>
  <si>
    <t>Naknade za prijevoz, za rad na terenu iodvojeni život</t>
  </si>
  <si>
    <t>Stručno usavršavanje zaposlenika</t>
  </si>
  <si>
    <t>Rashodi za materijal i energiju</t>
  </si>
  <si>
    <t>Uredski materijal i ostali materijalni rashodi</t>
  </si>
  <si>
    <t>Energija</t>
  </si>
  <si>
    <t>Sitni inventar i auto gume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</si>
  <si>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</si>
  <si>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</si>
  <si>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</si>
  <si>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</si>
  <si>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</si>
  <si>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</si>
  <si>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</si>
  <si>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</si>
  <si>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Ostali nespomenuti rashodi poslovanja</t>
  </si>
  <si>
    <t>Reprezentacija</t>
  </si>
  <si>
    <t>Financijski  rashodi</t>
  </si>
  <si>
    <t>Ostali financijski rashodi</t>
  </si>
  <si>
    <t>Bankarske usluge i usluge platnog prometa</t>
  </si>
  <si>
    <t>Zatezne kamate</t>
  </si>
  <si>
    <t>Rashodi za nabavu proizvedene dugotrajne  imovine</t>
  </si>
  <si>
    <t>Postrojenja i oprema</t>
  </si>
  <si>
    <t>Ostali rashodi za zaposlene</t>
  </si>
  <si>
    <t>Doprinosi za obvezno zdravstveno osiguranje</t>
  </si>
  <si>
    <t>Doprinosi za obvezno osiguranje u slučaju nezaposlenosti</t>
  </si>
  <si>
    <t>Materijal i dijelovi za tekuće inv, održavanje</t>
  </si>
  <si>
    <t>Ostale usluge tekućeg i investicijskog održavanja</t>
  </si>
  <si>
    <t>Rashodi za nefinancijsku inovinu</t>
  </si>
  <si>
    <t>Ostali materijal i sirovine za potrebe redovnog poslovanja</t>
  </si>
  <si>
    <t>Službena i radna odjeća i obuća</t>
  </si>
  <si>
    <t>R2795</t>
  </si>
  <si>
    <t>R2796</t>
  </si>
  <si>
    <t>R2797</t>
  </si>
  <si>
    <t>R2799</t>
  </si>
  <si>
    <t>R2806</t>
  </si>
  <si>
    <t>R2807</t>
  </si>
  <si>
    <t>R2809</t>
  </si>
  <si>
    <t>R2810</t>
  </si>
  <si>
    <t>R2813</t>
  </si>
  <si>
    <t>R2814</t>
  </si>
  <si>
    <t>R2815</t>
  </si>
  <si>
    <t>R2816</t>
  </si>
  <si>
    <t>R2817</t>
  </si>
  <si>
    <t>R2821</t>
  </si>
  <si>
    <t>R2822</t>
  </si>
  <si>
    <t>R2823</t>
  </si>
  <si>
    <t>R2826</t>
  </si>
  <si>
    <t>R2828</t>
  </si>
  <si>
    <t>R2829</t>
  </si>
  <si>
    <t>R2830</t>
  </si>
  <si>
    <t>R2831</t>
  </si>
  <si>
    <t>R4300</t>
  </si>
  <si>
    <t>Šifra</t>
  </si>
  <si>
    <t>Program J01 1001</t>
  </si>
  <si>
    <t xml:space="preserve">Aktivnost J01 1001A102000 </t>
  </si>
  <si>
    <t>SREDNJEŠKOLSKO OBRAZOVANJE - ZAKONSKI STANDARD</t>
  </si>
  <si>
    <t>Redovni poslovi ustanova sredneškolskog obrazovanja SŠ</t>
  </si>
  <si>
    <t>DECENTRALIZIRANA SREDSTVA</t>
  </si>
  <si>
    <t xml:space="preserve">Izvor financiranja  1.3. </t>
  </si>
  <si>
    <t>R2802/R2803/R2804</t>
  </si>
  <si>
    <t>Aktivnost J01 1001A102002</t>
  </si>
  <si>
    <t>VLASTITI PRIHODI</t>
  </si>
  <si>
    <t>SREDNJEŠKOLSKO OBRAZOVANJE - DOPUNSKI NASTAVNI I VANNASTAVNI PROGRAM ŠKOLA I OBRAZ. INSTIT.</t>
  </si>
  <si>
    <t>Financiranje - ostali rashodi SŠ</t>
  </si>
  <si>
    <t>R4284</t>
  </si>
  <si>
    <t>R4298</t>
  </si>
  <si>
    <t>3+4</t>
  </si>
  <si>
    <t>RASHODI UKUPNI</t>
  </si>
  <si>
    <t>Grafičke i tiskarske usluge</t>
  </si>
  <si>
    <t>premije osiguranja ostale imovine</t>
  </si>
  <si>
    <t>tuzemne članarine</t>
  </si>
  <si>
    <t>sudske pristojbe</t>
  </si>
  <si>
    <t>ostali nespomenuti rashodi</t>
  </si>
  <si>
    <t>Ulaganje u rač. programe</t>
  </si>
  <si>
    <t>poslovni objekti</t>
  </si>
  <si>
    <t>R3180</t>
  </si>
  <si>
    <t>R3182</t>
  </si>
  <si>
    <t>R3142</t>
  </si>
  <si>
    <t>R4279</t>
  </si>
  <si>
    <t>R4280</t>
  </si>
  <si>
    <t>R4281</t>
  </si>
  <si>
    <t>R4282</t>
  </si>
  <si>
    <t>R4283</t>
  </si>
  <si>
    <t>R4286</t>
  </si>
  <si>
    <t>R4289</t>
  </si>
  <si>
    <t>R4290</t>
  </si>
  <si>
    <t>R4291</t>
  </si>
  <si>
    <t>R4293</t>
  </si>
  <si>
    <t>R4294</t>
  </si>
  <si>
    <t>R4295</t>
  </si>
  <si>
    <t>R4297</t>
  </si>
  <si>
    <t>R4299</t>
  </si>
  <si>
    <t>ostali nenaved.rashodi za zaposlene</t>
  </si>
  <si>
    <t>doprinos. Za zdravstvo</t>
  </si>
  <si>
    <t>doprinos za osigur.u sluč. Nezap.</t>
  </si>
  <si>
    <t>ostali rashodi za služb. Put</t>
  </si>
  <si>
    <t>seminari, simpoziji, savjetovanja</t>
  </si>
  <si>
    <t>Uredski materijal</t>
  </si>
  <si>
    <t>ostali materija i dijelovi za tek. I inv. Održ.</t>
  </si>
  <si>
    <t>sitni inventar</t>
  </si>
  <si>
    <t>ostale komunalne usluge</t>
  </si>
  <si>
    <t>ostale intel. Usluge</t>
  </si>
  <si>
    <t>ostale računalne usluge</t>
  </si>
  <si>
    <t>ostale nespomenute usluge</t>
  </si>
  <si>
    <t>reprezentacija</t>
  </si>
  <si>
    <t>R4301</t>
  </si>
  <si>
    <t>R4302</t>
  </si>
  <si>
    <t>R6794</t>
  </si>
  <si>
    <t>R4859</t>
  </si>
  <si>
    <t>Usluge banaka i plat.prome.</t>
  </si>
  <si>
    <t>Rashodi za nabavu proizvedene dugotrajne imovine</t>
  </si>
  <si>
    <t>Knjige</t>
  </si>
  <si>
    <t>Zgrade obrazovnih institucija ( škole)</t>
  </si>
  <si>
    <t>Manjak prihoda poslovanja PK</t>
  </si>
  <si>
    <t>Program J01 1003</t>
  </si>
  <si>
    <t xml:space="preserve">PRIHODI ZA POSEBNE NAMJENE </t>
  </si>
  <si>
    <t>R4303</t>
  </si>
  <si>
    <t>R4305</t>
  </si>
  <si>
    <t>R4307</t>
  </si>
  <si>
    <t>R4308</t>
  </si>
  <si>
    <t>R4309</t>
  </si>
  <si>
    <t>ostale usluge tek. I inv. Održavanja</t>
  </si>
  <si>
    <t>ostale zakupnine i najamnime</t>
  </si>
  <si>
    <t>Financijski rashodi</t>
  </si>
  <si>
    <t>R4310</t>
  </si>
  <si>
    <t>R4906</t>
  </si>
  <si>
    <t>Višak prihoda poslovanja</t>
  </si>
  <si>
    <t>Tekuće donacije iz EU sredstava</t>
  </si>
  <si>
    <t>INDEKS 6/3*100</t>
  </si>
  <si>
    <t>R2832</t>
  </si>
  <si>
    <t>Ostali rashodi</t>
  </si>
  <si>
    <t>Izvor financiranja 3.1.1</t>
  </si>
  <si>
    <t xml:space="preserve">Manjak prihoda poslovanja </t>
  </si>
  <si>
    <t xml:space="preserve">Izvor financiranja  4.3.1 </t>
  </si>
  <si>
    <t>R6496</t>
  </si>
  <si>
    <t>R6497</t>
  </si>
  <si>
    <t>R6498</t>
  </si>
  <si>
    <t>R6499</t>
  </si>
  <si>
    <t>Doprinosi iz MIO I i II stup</t>
  </si>
  <si>
    <t>R6500</t>
  </si>
  <si>
    <t>Novčana nagrada poslodavca - nezaposl. Invaliditet</t>
  </si>
  <si>
    <t>R4311</t>
  </si>
  <si>
    <t xml:space="preserve">Izgradnja sportske dvorane </t>
  </si>
  <si>
    <t>R7885</t>
  </si>
  <si>
    <t>Knjige u knjižnicama</t>
  </si>
  <si>
    <t>R5007</t>
  </si>
  <si>
    <t>manjak iz prethodne godine</t>
  </si>
  <si>
    <t>Ostala uredska oprema rck</t>
  </si>
  <si>
    <r>
      <rPr>
        <b/>
        <sz val="8"/>
        <color rgb="FF000000"/>
        <rFont val="Arial"/>
        <family val="2"/>
        <charset val="238"/>
      </rPr>
      <t>Izvor financiranja  5.2.1</t>
    </r>
    <r>
      <rPr>
        <b/>
        <sz val="10"/>
        <color rgb="FF000000"/>
        <rFont val="Arial"/>
        <family val="2"/>
        <charset val="238"/>
      </rPr>
      <t xml:space="preserve">        POMOĆI  MINISTARSTVO PK</t>
    </r>
  </si>
  <si>
    <t>Oprema i postrojenja</t>
  </si>
  <si>
    <t>Oprema</t>
  </si>
  <si>
    <r>
      <rPr>
        <b/>
        <sz val="8"/>
        <color rgb="FF000000"/>
        <rFont val="Arial"/>
        <family val="2"/>
        <charset val="238"/>
      </rPr>
      <t>Izvor financiranja</t>
    </r>
    <r>
      <rPr>
        <b/>
        <sz val="9"/>
        <color rgb="FF000000"/>
        <rFont val="Arial"/>
        <family val="2"/>
        <charset val="238"/>
      </rPr>
      <t xml:space="preserve">  5.4.1            </t>
    </r>
    <r>
      <rPr>
        <b/>
        <sz val="10"/>
        <color rgb="FF000000"/>
        <rFont val="Arial"/>
        <family val="2"/>
        <charset val="238"/>
      </rPr>
      <t xml:space="preserve">  JLS PK</t>
    </r>
  </si>
  <si>
    <t>R6766</t>
  </si>
  <si>
    <t>Rashodi za službena putovanja</t>
  </si>
  <si>
    <t>R7649</t>
  </si>
  <si>
    <t>Ostale usluge za komunikaciju i prijevoz</t>
  </si>
  <si>
    <t>R6775</t>
  </si>
  <si>
    <t>Ostale intelektualne usluge</t>
  </si>
  <si>
    <t>R4319</t>
  </si>
  <si>
    <t>R4313</t>
  </si>
  <si>
    <t>R4314</t>
  </si>
  <si>
    <t>R4315</t>
  </si>
  <si>
    <t>R4316</t>
  </si>
  <si>
    <t>R4317</t>
  </si>
  <si>
    <t>R4318</t>
  </si>
  <si>
    <t>R4993</t>
  </si>
  <si>
    <t>RASH. ZA NEFIN.IMO.</t>
  </si>
  <si>
    <t>R4278</t>
  </si>
  <si>
    <t>R4816</t>
  </si>
  <si>
    <t>Manjak prihoda poslovanja</t>
  </si>
  <si>
    <t>ostali rashodi za službena putovanja</t>
  </si>
  <si>
    <t>seminari, simpoziji i svajteovanja</t>
  </si>
  <si>
    <t>uredski materijal</t>
  </si>
  <si>
    <t>Ostali nespomenuti rashodi poslovanja (PUN)</t>
  </si>
  <si>
    <t xml:space="preserve">Izvor financiranja  5.7.1. </t>
  </si>
  <si>
    <t>MINISTARSTVO PRIJENOS EU PK (erasmus+, mint i dr.)</t>
  </si>
  <si>
    <t>Dopunski nastavni i vannastavni program škola i obrazovnih instit.</t>
  </si>
  <si>
    <t>Aktivnost J01 1003A102000</t>
  </si>
  <si>
    <t xml:space="preserve">Financiranje . Ostali rashodi SŠOstali rashodi </t>
  </si>
  <si>
    <t>Izvor financiranja 5.7.1</t>
  </si>
  <si>
    <t>MINISTARSTVO PRIJENOS EU PK RCKTU (HARD)</t>
  </si>
  <si>
    <t>R6774</t>
  </si>
  <si>
    <t>Ostale intelektualne usluge - MRRFEU</t>
  </si>
  <si>
    <t>R6784</t>
  </si>
  <si>
    <t>Tekući prijenosi unutar istog proračuna</t>
  </si>
  <si>
    <t>Kapitalni projekt K104006 RCKTU</t>
  </si>
  <si>
    <t>R6785</t>
  </si>
  <si>
    <t>Zgrade znanstvenih i obrazovnih institucija</t>
  </si>
  <si>
    <t>R6787</t>
  </si>
  <si>
    <t>Opremanje ugostiteljskog praktikuma - MRRFEU</t>
  </si>
  <si>
    <t>Aktivnost J01 1003A102002</t>
  </si>
  <si>
    <t>Izvor financiranja  5.7.1</t>
  </si>
  <si>
    <t>MINISTARSTVO PRIJENOS EU PK RECEZA  (SOFT)</t>
  </si>
  <si>
    <t>R6763</t>
  </si>
  <si>
    <t>Plaće za zaposlene</t>
  </si>
  <si>
    <t>R6764</t>
  </si>
  <si>
    <t>Ostali nenavedeni rashodi za zaposlene - božićnica i regres</t>
  </si>
  <si>
    <t>R6765</t>
  </si>
  <si>
    <t>Doprinis za obvezno zdravstveno osiguranje</t>
  </si>
  <si>
    <t>R6767</t>
  </si>
  <si>
    <t>Naknade za prijevoz na posao i s posla</t>
  </si>
  <si>
    <t>R6768</t>
  </si>
  <si>
    <t>Seminari, savjetovanja i simpoziji</t>
  </si>
  <si>
    <t>R6769</t>
  </si>
  <si>
    <t>Naknada za korištenje privatnog automobila u službene svrhe</t>
  </si>
  <si>
    <t>R6770</t>
  </si>
  <si>
    <t>Ostali materijal za potrebe redovnog poslovanja - paušalni administrativni troškovi</t>
  </si>
  <si>
    <t>R6771</t>
  </si>
  <si>
    <t>Sitni inventar</t>
  </si>
  <si>
    <t>R7794</t>
  </si>
  <si>
    <t>ostale usluge za komunikaciju i prijevoz</t>
  </si>
  <si>
    <t>R6772</t>
  </si>
  <si>
    <t>R6773</t>
  </si>
  <si>
    <t>Ostale zakupnine i najamnine</t>
  </si>
  <si>
    <t>R6776</t>
  </si>
  <si>
    <t>Grafičke i tiskarske usluge - MINTUR</t>
  </si>
  <si>
    <t>R6777</t>
  </si>
  <si>
    <t>Grafičke i tiskarske usluge - MRRFEU</t>
  </si>
  <si>
    <t>R6778</t>
  </si>
  <si>
    <t>Naknade troškova osobama izvan radnog odnosa</t>
  </si>
  <si>
    <t>R6779</t>
  </si>
  <si>
    <t>Ostale nespomenute usluge - paušalni administrativni troškovi</t>
  </si>
  <si>
    <t>R8193</t>
  </si>
  <si>
    <t xml:space="preserve">Tekuće pomoći </t>
  </si>
  <si>
    <t>R6780</t>
  </si>
  <si>
    <t>Tekuće pomoći inozemnih vlada u EU</t>
  </si>
  <si>
    <t>R6781</t>
  </si>
  <si>
    <t>Tekuće pomoći proračunskim korisnicima državnog proračuna temeljem prijenosa EU sredstava</t>
  </si>
  <si>
    <t>Prijenosi unutar istog proračuna</t>
  </si>
  <si>
    <t>R6782</t>
  </si>
  <si>
    <t>Tekuće pomoći proračunskim korisnicima županijski  proračuna temeljem prijenosa EU sredstava</t>
  </si>
  <si>
    <t>R6783</t>
  </si>
  <si>
    <t>R6786</t>
  </si>
  <si>
    <t>Računala i računalna oprema</t>
  </si>
  <si>
    <t>R6788</t>
  </si>
  <si>
    <t>Uredski namještaj</t>
  </si>
  <si>
    <t>R6789</t>
  </si>
  <si>
    <t>Ostala uredska oprema</t>
  </si>
  <si>
    <t>R8195</t>
  </si>
  <si>
    <t>Radio i tv prijamnici</t>
  </si>
  <si>
    <t>R8196</t>
  </si>
  <si>
    <t>Telefon i ostala komunikacijska oprema</t>
  </si>
  <si>
    <t>R6790</t>
  </si>
  <si>
    <t>Ostala komunikacijska oprema</t>
  </si>
  <si>
    <t>R8197</t>
  </si>
  <si>
    <t>Oprema za održavanje prostora</t>
  </si>
  <si>
    <t>R8198</t>
  </si>
  <si>
    <t>Oprema za protupožarnu zaštitu</t>
  </si>
  <si>
    <t>R6791</t>
  </si>
  <si>
    <t>Ostala oprema za održavanje i zaštitu</t>
  </si>
  <si>
    <t>R6792</t>
  </si>
  <si>
    <t>Uređaji za ostale namjene</t>
  </si>
  <si>
    <t>R6793</t>
  </si>
  <si>
    <t>Oprema za ostale namjene</t>
  </si>
  <si>
    <t>R8194</t>
  </si>
  <si>
    <t>Kombi vozila</t>
  </si>
  <si>
    <t>Izvor financiranja 8.1.1</t>
  </si>
  <si>
    <t>NAMJENSKI PRIMICI ZADZŽIVANJA PK (HBOR)</t>
  </si>
  <si>
    <t>4+5</t>
  </si>
  <si>
    <t>RASHODI, IZDACI UKUPNI</t>
  </si>
  <si>
    <t>R7721</t>
  </si>
  <si>
    <t>Regionalni centar kompetentnosti u turizmu i ugostiteljstvu Zabok za izgradnju i opremanje</t>
  </si>
  <si>
    <t xml:space="preserve">Aktivnost J01 1003K10402 </t>
  </si>
  <si>
    <t>Financiranje . Kapitalni ptojekt RCKTU</t>
  </si>
  <si>
    <t>Izvor financiranja 1.1</t>
  </si>
  <si>
    <t>Opći prihodi i primici - izvorni prihodi KZŽ</t>
  </si>
  <si>
    <t>RASH. ZA NEFIN. IMO.</t>
  </si>
  <si>
    <t xml:space="preserve">Knjige </t>
  </si>
  <si>
    <t>Knjige, umjetnička djela i ostale izložbene vrijednosti</t>
  </si>
  <si>
    <t>Uređaji, strojevi i oprema za ostale namjene</t>
  </si>
  <si>
    <t>Uredska oprema i namještaj</t>
  </si>
  <si>
    <t>Tekuće donacije u naravi</t>
  </si>
  <si>
    <t>Tekuće donacije u novcu</t>
  </si>
  <si>
    <t>Tekuće donacije</t>
  </si>
  <si>
    <t xml:space="preserve">Ostali rashodi </t>
  </si>
  <si>
    <t xml:space="preserve">Ostali financijski rashodi </t>
  </si>
  <si>
    <t xml:space="preserve">Ostali nespomenuti rashodi poslovanja </t>
  </si>
  <si>
    <t>Troškovi sudskih postupaka</t>
  </si>
  <si>
    <t>Pristojbe i naknade</t>
  </si>
  <si>
    <t>Članarine i norme</t>
  </si>
  <si>
    <t>Premije osiguranja</t>
  </si>
  <si>
    <t>Ostale usluge</t>
  </si>
  <si>
    <t>Usluge tekućeg i investicijskog održavanja</t>
  </si>
  <si>
    <t xml:space="preserve">Rashodi za usluge </t>
  </si>
  <si>
    <t>Službena, radna i zaštitna odjeća i obuća</t>
  </si>
  <si>
    <t>Vojna sredstva za jednokratnu upotrebu</t>
  </si>
  <si>
    <t>Materijal i dijelovi za tekuće i investicijsko održavanje</t>
  </si>
  <si>
    <t>Materijal i sirovine</t>
  </si>
  <si>
    <t xml:space="preserve">Rashodi za materijal i energiju </t>
  </si>
  <si>
    <t>Ostale naknade troškova zaposlenima</t>
  </si>
  <si>
    <t>Naknade za prijevoz, za rad na terenu i odvojeni život</t>
  </si>
  <si>
    <t>Doprinosi za mirovinsko osiguranje</t>
  </si>
  <si>
    <t>Doprinosi na plaće</t>
  </si>
  <si>
    <t>Plaće za prekovremeni rad</t>
  </si>
  <si>
    <t>Višak prihoda</t>
  </si>
  <si>
    <t>Prihodi iz nadležnog proračuna za financiranje redovne djelatnosti proračunskih korisnika</t>
  </si>
  <si>
    <t>Prihodi iz nadležnog proračuna i od HZZO-a na temelju ugovornih obveza</t>
  </si>
  <si>
    <t>Tekuće donacije od ostalih subjekata izvan proračuna</t>
  </si>
  <si>
    <t xml:space="preserve">Prihodi od prodaje proizvoda i robe te pruženih usluga, prihodi od donacija te povrati po protestiranim jamstvima </t>
  </si>
  <si>
    <t>Kamate na oročena sredstva</t>
  </si>
  <si>
    <t>Prihodi od financijske imovine</t>
  </si>
  <si>
    <t>Prihodi od imovine</t>
  </si>
  <si>
    <t>Ostali nespomenuti prihodi po posebnim propisima</t>
  </si>
  <si>
    <t>Ostali nespomenuti prihodi</t>
  </si>
  <si>
    <t>Tekuće pomoći temeljem prijenosa EU sredstava</t>
  </si>
  <si>
    <t>Tekuće pomoći iz proračuna koji im nije nadležan</t>
  </si>
  <si>
    <t>Tekuće pomoći iz drugih proračuna (JLS)</t>
  </si>
  <si>
    <t>Pomoći od inozemnih vlada</t>
  </si>
  <si>
    <t xml:space="preserve">OSTVARENJE/ IZVRŠENJE 
1.-12.2023. </t>
  </si>
  <si>
    <t>49210 ZABOK</t>
  </si>
  <si>
    <t>3299 - Nespomenuti rashodi poslovanja</t>
  </si>
  <si>
    <t>3239 - Ostale nespomenute usluge</t>
  </si>
  <si>
    <t xml:space="preserve">  5.3.1 Projekti EU</t>
  </si>
  <si>
    <t>3212 - Naknade za prijevoz</t>
  </si>
  <si>
    <t>3111 - Plaće za zaposlene</t>
  </si>
  <si>
    <t xml:space="preserve">  4.3.1 Posebne namjene</t>
  </si>
  <si>
    <t>4 Posebne namjene</t>
  </si>
  <si>
    <t>4241 - Knjige</t>
  </si>
  <si>
    <t>4227 - Oprema</t>
  </si>
  <si>
    <t>3431 - Bankarske usluge</t>
  </si>
  <si>
    <t>3299 - Ostali rashodi poslovanja</t>
  </si>
  <si>
    <t>3293 - Reprezentacija</t>
  </si>
  <si>
    <t>3238 - Računalne usluge</t>
  </si>
  <si>
    <t>3237 - Intelektualne usluge</t>
  </si>
  <si>
    <t>3234 - Komunalne usluge</t>
  </si>
  <si>
    <t>3232 - Usluge investicijskog održavanja</t>
  </si>
  <si>
    <t>3231 - Usluge telefona, poštarina</t>
  </si>
  <si>
    <t>3227 - Službena odjeća</t>
  </si>
  <si>
    <t>3225 - Sitni inventar</t>
  </si>
  <si>
    <t>3224 - Materijal i dijelovi za održavanje</t>
  </si>
  <si>
    <t>3223 - Energija</t>
  </si>
  <si>
    <t>3222 - Ostali materijal i sirovine</t>
  </si>
  <si>
    <t>3221 - Uredski materijal i ostali materijal</t>
  </si>
  <si>
    <t>3213 - Seminari</t>
  </si>
  <si>
    <t>3211 - Rashodi za službena putovanja</t>
  </si>
  <si>
    <t>3132 - Doprinosi za zdravstveno</t>
  </si>
  <si>
    <t>3121 - Ostali rashodi za zaposlene</t>
  </si>
  <si>
    <t>2 Donacije</t>
  </si>
  <si>
    <t>3295 - Sudske i druge pristojbe</t>
  </si>
  <si>
    <t>3294 - Članarine</t>
  </si>
  <si>
    <t>3292 - Premije osiguranja imovine</t>
  </si>
  <si>
    <t>3236 - Zdravstveni pregledi</t>
  </si>
  <si>
    <t>3233 - Usluge promidžbe i informiranja</t>
  </si>
  <si>
    <t>1.3. Decentralizacija</t>
  </si>
  <si>
    <t>1.1. Opći prihodi i primici - KZŽ izvorni</t>
  </si>
  <si>
    <t>3235 - Njamnine i zakupnine</t>
  </si>
  <si>
    <t>SREDNJA ŠKOLA ZABOK</t>
  </si>
  <si>
    <t>IVANA I CVIJETE HUIS 2</t>
  </si>
  <si>
    <t>OIB:27822403513</t>
  </si>
  <si>
    <t>1.1. Opći prihodi i primici - KZŽ izvorni 671</t>
  </si>
  <si>
    <t>1.3. Decentralizacija 671</t>
  </si>
  <si>
    <t xml:space="preserve">  4.3.1. Posebne namjene 652</t>
  </si>
  <si>
    <t>3.1.1. Vlastiti prihodi -catering, prefakt.troš. 661</t>
  </si>
  <si>
    <t>5 Pomoći</t>
  </si>
  <si>
    <t>5.3.1. Projekt EU  PK 638</t>
  </si>
  <si>
    <t>5.4.1. JLS PK 633</t>
  </si>
  <si>
    <t>5.7.1. Ministarstvo prijenos EU PK 638</t>
  </si>
  <si>
    <t>8 Namjenski primici od zaduživanja</t>
  </si>
  <si>
    <t>8.1.1 Primljeni krediti HBOR 844</t>
  </si>
  <si>
    <t>5.2.1. Ministarsvo znanosti i obrazovanja</t>
  </si>
  <si>
    <t>3131 - Doprinosi iz plaće</t>
  </si>
  <si>
    <t>3132 - Doprinosi na plaću</t>
  </si>
  <si>
    <t>3299- Ostali nespomenuti rashodi poslovanja</t>
  </si>
  <si>
    <t>9222 - Manjak prihoda poslovanja PK</t>
  </si>
  <si>
    <t xml:space="preserve">4212 - Izgradnja sportske dvorane </t>
  </si>
  <si>
    <t xml:space="preserve">  5.7.1 Ministarstvo prijenos EU PK </t>
  </si>
  <si>
    <t>3211- Rashodi za služ.putovanja</t>
  </si>
  <si>
    <t>3212 -Naknade za prijevoz na posao i s posla</t>
  </si>
  <si>
    <t>3213-Seminari, savjetovanja, simpoziji</t>
  </si>
  <si>
    <t>3221-Ostali materijal za redovno poslovanje</t>
  </si>
  <si>
    <t>3225-Sitni inventar</t>
  </si>
  <si>
    <t>3231-Ostale usluge za komunik. i prijevoz</t>
  </si>
  <si>
    <t>3233-Usluge promidžbe i informiranja</t>
  </si>
  <si>
    <t>3235-Ostale zakupnine i najamnine</t>
  </si>
  <si>
    <t>3237-Ostale intelektualne usluge</t>
  </si>
  <si>
    <t>3239-Grafičke i tiskarske usluge-mrrfeu</t>
  </si>
  <si>
    <t>3241-Naknade trošk. osoama izvan rad.od.</t>
  </si>
  <si>
    <t>3239-Ostale nespomenute usluge</t>
  </si>
  <si>
    <t>3611-Tekuće pomoći inozemnih vlada</t>
  </si>
  <si>
    <t>3693-Prijenosi unutar istog proračuna</t>
  </si>
  <si>
    <t>3813-Tekuće donacije sred.EU</t>
  </si>
  <si>
    <t>4221-Računala i računalana oprema</t>
  </si>
  <si>
    <t>4221-uredski namještaj</t>
  </si>
  <si>
    <t>4221-Ostala uredska oprema</t>
  </si>
  <si>
    <t>4222-Radio i tv prijemnici</t>
  </si>
  <si>
    <t>4222-Telefon i ostala kom.oprema</t>
  </si>
  <si>
    <t>4222-ostala kom. Oprema</t>
  </si>
  <si>
    <t>4223-oprema za održavanje prostora</t>
  </si>
  <si>
    <t>4223-oprema za protupožarnu zaštitu</t>
  </si>
  <si>
    <t>4223-ostala oprema za održavanje i zašt.</t>
  </si>
  <si>
    <t>4227-Uređaji za ostale namjene</t>
  </si>
  <si>
    <t>4227-oprema za ostale namjene</t>
  </si>
  <si>
    <t>9222-Manjak prihoda poslovanja PK</t>
  </si>
  <si>
    <t>4231-kombi vozila</t>
  </si>
  <si>
    <t>4212-Zgrade znansvenih i obrazovnih inst.</t>
  </si>
  <si>
    <t>3293-Reprezentacija</t>
  </si>
  <si>
    <t>3299 - ostali nespom. rashodi poslovanja</t>
  </si>
  <si>
    <t>4227 - oprema</t>
  </si>
  <si>
    <t xml:space="preserve">9222-Manjak prihoda poslovanja PK </t>
  </si>
  <si>
    <t>3232-ostale usluge tek.i inv.održavanja</t>
  </si>
  <si>
    <t>3235 - ostale zakupnine i najamnine</t>
  </si>
  <si>
    <t>3299- Ostali nespomenuti rashodi posl.</t>
  </si>
  <si>
    <t>8.1.1 Namjenski primici zadzživanja PK (HBOR)</t>
  </si>
  <si>
    <t>54-Izdaci za otplatu kredita</t>
  </si>
  <si>
    <t xml:space="preserve">92 Višak prihoda poslovanja </t>
  </si>
  <si>
    <t xml:space="preserve">INDEKS </t>
  </si>
  <si>
    <t>Primljeni zajmovi od međunarodnih organizacija (HBOR)</t>
  </si>
  <si>
    <t>Primljeni krediti od tuzemnih kreditnih institucija izvan javnog</t>
  </si>
  <si>
    <t>Kapitalne pomoći temeljem prijenosa EU sredstava</t>
  </si>
  <si>
    <t>Prihodi od pruženih usluga - catering, prefakt.trošk.</t>
  </si>
  <si>
    <t xml:space="preserve">8 Namjenski primici od zaduživanja </t>
  </si>
  <si>
    <t>8.1 Namjenski primici od zaduživanja</t>
  </si>
  <si>
    <t>Kamate za primljene kredite</t>
  </si>
  <si>
    <t>Ostali nespomenuti financijski rashodi</t>
  </si>
  <si>
    <t>Pomoći dane u inozemstvo i unutar općeg proračuna</t>
  </si>
  <si>
    <t>Pomoći inozemnim vladama</t>
  </si>
  <si>
    <t>Tekuće pomoći inozemnim vladama</t>
  </si>
  <si>
    <t>Pomoći temeljem prijenosa EU sredstava</t>
  </si>
  <si>
    <t>Prijenosi između proračunskih korisnika istog proračuna</t>
  </si>
  <si>
    <t>Tekući prijenosi između korisnika istog proračuna temeljem EU sredstava</t>
  </si>
  <si>
    <t>Ostale naknade građanima i kućanstvima u naravi</t>
  </si>
  <si>
    <t>Građevinski objekti</t>
  </si>
  <si>
    <t>Stambeni objekti</t>
  </si>
  <si>
    <t>Poslovni objekti</t>
  </si>
  <si>
    <t>Komunikacijska oprema</t>
  </si>
  <si>
    <t>Oprema za održavanje i zaštitu</t>
  </si>
  <si>
    <t>Sporska oprema</t>
  </si>
  <si>
    <t>Prijevozna sredstva u cestovnom prometu</t>
  </si>
  <si>
    <t>Ulaganja u računalne programe</t>
  </si>
  <si>
    <t>Naknada građanima i kućanstvima</t>
  </si>
  <si>
    <t>Rashodi za nefinancijsku imovinu</t>
  </si>
  <si>
    <t>Tekuće pomoći - Ministarstvo znanosti i obrazovanja</t>
  </si>
  <si>
    <t>Manjak prihoda</t>
  </si>
  <si>
    <t xml:space="preserve">  5.2.1 Ministarstvo PK 636</t>
  </si>
  <si>
    <t>2.1.1. Donacije 663</t>
  </si>
  <si>
    <t>otplata kredtia</t>
  </si>
  <si>
    <t>manjak</t>
  </si>
  <si>
    <t>otplata kredita</t>
  </si>
  <si>
    <t xml:space="preserve">UKUPNO RASHODI </t>
  </si>
  <si>
    <t>Primici</t>
  </si>
  <si>
    <t>UKUPNO PRIHODI I PRIMICI</t>
  </si>
  <si>
    <t>IZVRŠENJE 2023.</t>
  </si>
  <si>
    <t>IZVORNI PLAN/REBALANS  2024</t>
  </si>
  <si>
    <t>IZVRŠENJE PLANA 2024.</t>
  </si>
  <si>
    <t>INDEKS 6/4*100</t>
  </si>
  <si>
    <t>TEKUĆI PLAN 2024</t>
  </si>
  <si>
    <t>usluge telefona, prijevoza i poštarine</t>
  </si>
  <si>
    <r>
      <t xml:space="preserve">Izvor  6.2.1                                  </t>
    </r>
    <r>
      <rPr>
        <b/>
        <sz val="10"/>
        <color rgb="FF000000"/>
        <rFont val="Arial"/>
        <family val="2"/>
        <charset val="238"/>
      </rPr>
      <t xml:space="preserve"> DONACIJE </t>
    </r>
  </si>
  <si>
    <t>namirnice i materijal za potrebe natj., manifest.</t>
  </si>
  <si>
    <t>motorni benzin i gorivo</t>
  </si>
  <si>
    <t>premije osiguranja - učenici erasmus</t>
  </si>
  <si>
    <t>OTPLATA KREDITA</t>
  </si>
  <si>
    <t>Rashodi za službena putovanja tr. Natjecanja</t>
  </si>
  <si>
    <t>uredski materijal i ostali mat. rashodi - tr. Natjec</t>
  </si>
  <si>
    <t>usluge telef.pošte i prijev.-tr.natjecanja</t>
  </si>
  <si>
    <t>ostali nespomenuti rashodi -tr. Natjecanja</t>
  </si>
  <si>
    <t>stručno usav.i došk., program za nadarenu djecu</t>
  </si>
  <si>
    <t>kamate za HBOR</t>
  </si>
  <si>
    <t>oprema</t>
  </si>
  <si>
    <t>ostali rashodi na službenom putu</t>
  </si>
  <si>
    <t>uredski mat. , literatura</t>
  </si>
  <si>
    <t>namirnice i materijal</t>
  </si>
  <si>
    <t>usluge telefona</t>
  </si>
  <si>
    <t>usluge tekućeg i invest. Održavanja</t>
  </si>
  <si>
    <t>licence</t>
  </si>
  <si>
    <t>troškovi sudskih postupaka</t>
  </si>
  <si>
    <t>kamate po sudskim presudama</t>
  </si>
  <si>
    <t>tekuće pomoći prorač.korisnicima</t>
  </si>
  <si>
    <t>sportska oprema</t>
  </si>
  <si>
    <t>dnevnice pedagoška pratnja</t>
  </si>
  <si>
    <t>materijal za higijenske potrebe - donacija CK</t>
  </si>
  <si>
    <t>prekovremeni rad</t>
  </si>
  <si>
    <t>plaća za posebne uvjete rada</t>
  </si>
  <si>
    <t>naknada za prijevoz djelatnika na posao i s posla</t>
  </si>
  <si>
    <t>namirnice i ostali materijal za potrebe akad., oo, škola</t>
  </si>
  <si>
    <t>ostale usluge promidžbe i informiranja</t>
  </si>
  <si>
    <t>ostale pristojbe i naknade</t>
  </si>
  <si>
    <t>ostali nespomenuti financijski rashodi</t>
  </si>
  <si>
    <t>plaća za prekovremeni rad</t>
  </si>
  <si>
    <t>doprinosi za zapošljavanje 1,7% po sud.presudama</t>
  </si>
  <si>
    <t>Plaće za zaposlene PUN</t>
  </si>
  <si>
    <t>međunarodne članarine</t>
  </si>
  <si>
    <t xml:space="preserve">OSTVARENJE/IZVRŠENJE 
2024. </t>
  </si>
  <si>
    <t>IZVORNI PLAN ILI REBALANS 2024.*</t>
  </si>
  <si>
    <t>TEKUĆI PLAN 2024.*</t>
  </si>
  <si>
    <t>7=5/3*100</t>
  </si>
  <si>
    <t>TEKUĆI PLAN 2024.**</t>
  </si>
  <si>
    <t>IZVORNI PLAN/REBALANS  2024.*</t>
  </si>
  <si>
    <t xml:space="preserve">HBOR </t>
  </si>
  <si>
    <t xml:space="preserve">IZVRŠENJE 
2024. </t>
  </si>
  <si>
    <t>higijenske potrepštine</t>
  </si>
  <si>
    <t>tekući prijenosi unutar istog proračuna</t>
  </si>
  <si>
    <t>kamate HBOR</t>
  </si>
  <si>
    <t xml:space="preserve">OSTVARENJE/ IZVRŠENJE 
1.-12.2024. </t>
  </si>
  <si>
    <t>4221- Računala i računalna oprema</t>
  </si>
  <si>
    <t>4262 - Ulaganje u rač. Programe</t>
  </si>
  <si>
    <t>4212 - Poslovni objekti</t>
  </si>
  <si>
    <t>3111- Plaće za redovan rad</t>
  </si>
  <si>
    <t>3113 - Prekovremeni rad</t>
  </si>
  <si>
    <t>3114 - Plaća za posebne uvjete rada</t>
  </si>
  <si>
    <t>09 Obrazovanje</t>
  </si>
  <si>
    <t>092 Srednješkolsko obrazovanje</t>
  </si>
  <si>
    <t>096 Dodatne usluge u obrazovanju</t>
  </si>
  <si>
    <t>IZVORNI PLAN/REBALANS 2024.*</t>
  </si>
  <si>
    <t>Kapitalne pomoći - proračunskim korisnicima iz prorač koji im nije nadležan</t>
  </si>
  <si>
    <t>Prihodi iz nadležnog proračuna -nefinanc.imovina</t>
  </si>
  <si>
    <t>Plaća za posebne uvjete</t>
  </si>
  <si>
    <t>Prihodi iz nadležnog proračuna - DEC+ OPĆI PRIHODI I PRIMICI</t>
  </si>
  <si>
    <t xml:space="preserve">IZVJEŠTAJ O IZVRŠENJU FINANCIJSKOG PLANA PRORAČUNSKOG KORISNIKA JEDINICE LOKALNE I PODRUČNE (REGIONALNE) SAMOUPRAVE ZA 2024. </t>
  </si>
  <si>
    <t>641 Kamate na oročena sredstva</t>
  </si>
  <si>
    <t>3113 - plaća za prekovremeni rad</t>
  </si>
  <si>
    <t>42 - Rashodi za nefinancijsku imovinu</t>
  </si>
  <si>
    <t xml:space="preserve"> 3 - Rashodi poslovanja</t>
  </si>
  <si>
    <t>ukupno rashodi 3+4</t>
  </si>
  <si>
    <t>4 - Rashodi za nabavu nefinancijske imov</t>
  </si>
  <si>
    <t>36 - tekuće pomoći između proračuna</t>
  </si>
  <si>
    <t>34 - financijski rashodi</t>
  </si>
  <si>
    <t>32 - Materijalni rashodi</t>
  </si>
  <si>
    <t>31 - Rashodi za zaposlene</t>
  </si>
  <si>
    <t>3 - Rashodi poslovanja</t>
  </si>
  <si>
    <t>4227 -Oprema</t>
  </si>
  <si>
    <t>3133 - doprinosi za zap. 1,7% po sud. Presud</t>
  </si>
  <si>
    <t>3211 - dnevnice na služ. Putu</t>
  </si>
  <si>
    <t>3222 - namirnice i materijal</t>
  </si>
  <si>
    <t>3234 - ostale komunalne usluge</t>
  </si>
  <si>
    <t>3235 - licence</t>
  </si>
  <si>
    <t>3237 - ostale inelekt.usluge</t>
  </si>
  <si>
    <t>3238 - ostale računalne usluge</t>
  </si>
  <si>
    <t>3295  - novčana nak.posl.- za nezap,invalida</t>
  </si>
  <si>
    <t>3296 - troškovi sudskih postupaka</t>
  </si>
  <si>
    <t>3433 kamate po sudskim presudama</t>
  </si>
  <si>
    <t>3681 - tekuće pomoći prorač. Korisnicima</t>
  </si>
  <si>
    <t>4221 - ostala uredska oprema rck</t>
  </si>
  <si>
    <t xml:space="preserve">4226 - sportska oprema </t>
  </si>
  <si>
    <t>4241 - knjige u knjižnicama</t>
  </si>
  <si>
    <t xml:space="preserve">36 - Tekuće pomoći </t>
  </si>
  <si>
    <t>3681-Tekuće pomoći prorač kor.te.EU sred.</t>
  </si>
  <si>
    <t>38 - Tekuće pomoći eu</t>
  </si>
  <si>
    <t>42 - rashodi za nefinancijsku imovinu</t>
  </si>
  <si>
    <t>3221 - materijal za hig.pot. - donacija ck</t>
  </si>
  <si>
    <t xml:space="preserve">3.1.1. Vlastiti prihodi </t>
  </si>
  <si>
    <t>3133 - doprinos za osig.u sluč.nezaposl</t>
  </si>
  <si>
    <t>3241 - naknada osobama izvan radnog od</t>
  </si>
  <si>
    <t>3295 - ostale pristojbe i naknade</t>
  </si>
  <si>
    <t>3434 - ostali nespom. Financijski rashodi</t>
  </si>
  <si>
    <t>4221 - računala i računalna oprema</t>
  </si>
  <si>
    <t xml:space="preserve">3431 - usluge banaka </t>
  </si>
  <si>
    <t>3111 - Plaće za zaposlene PUN</t>
  </si>
  <si>
    <t>3132 - Doprinosi za obvezno zdrav.osigur</t>
  </si>
  <si>
    <t>3133 - Doprinosi u slučaju nezaposl.</t>
  </si>
  <si>
    <t>3 - rashodi poslovanja</t>
  </si>
  <si>
    <t>5.4.1 JLS PK grad i općine</t>
  </si>
  <si>
    <t xml:space="preserve">ukupno rashodi 3+4 </t>
  </si>
  <si>
    <t>3294 - međunarodne članarine</t>
  </si>
  <si>
    <t>8 .1.1. Namjenski primici zaduživanja PK</t>
  </si>
  <si>
    <t>4213-Regionalni centar kompetencije</t>
  </si>
  <si>
    <t>34 - Financijski rashodi</t>
  </si>
  <si>
    <t>3211 - Rashodi za služ.put natjec</t>
  </si>
  <si>
    <t>3221 - uredski materijal i ostali mat. rashodi</t>
  </si>
  <si>
    <t>3222 -namirnice i mat.za potr. Natjecanja</t>
  </si>
  <si>
    <t>3231 - usluge telefona i prijev-natjecanje</t>
  </si>
  <si>
    <t>3299 - ostali nespomenuti rashodi</t>
  </si>
  <si>
    <t>3422 - kamate za hbor</t>
  </si>
  <si>
    <t>3721 - naknade građanima i kućanstvima</t>
  </si>
  <si>
    <t>3693 - tekući prijenosi istog proračuna</t>
  </si>
  <si>
    <t>3422 - kamate hbor</t>
  </si>
  <si>
    <t>3433 -zatezne kamate</t>
  </si>
  <si>
    <t>3222 - nam. i mat za potrebe manif.i natjec</t>
  </si>
  <si>
    <t>3223 - motorni benzin i gorivo</t>
  </si>
  <si>
    <t>3292 - premije osiguranja - učenici erasmus</t>
  </si>
  <si>
    <t>3294- tuzemne članarine</t>
  </si>
  <si>
    <t>3212 - Naknade za prijevoz na posao i s pos</t>
  </si>
  <si>
    <t>UKUPNO RASHODI I IZDACI</t>
  </si>
  <si>
    <t xml:space="preserve">9 Višak prihoda poslovanja </t>
  </si>
  <si>
    <t>5.7.1. Regoinalni centar kompetentnosti u turizmu i ugostiteljstvu Zabok za izgradnju i opremanje</t>
  </si>
  <si>
    <t>6.2.1. Donacije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</si>
</sst>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6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</font>
    <font>
      <b/>
      <i/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0"/>
      <color theme="1"/>
      <name val="Arial"/>
      <family val="2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</borders>
  <cellStyleXfs count="1">
    <xf numFmtId="0" fontId="0" fillId="0" borderId="0"/>
  </cellStyleXfs>
  <cellXfs count="503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19" fillId="4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vertical="center" wrapText="1"/>
    </xf>
    <xf numFmtId="0" fontId="19" fillId="4" borderId="3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4" fontId="22" fillId="0" borderId="3" xfId="0" applyNumberFormat="1" applyFont="1" applyBorder="1"/>
    <xf numFmtId="0" fontId="25" fillId="0" borderId="3" xfId="0" applyFont="1" applyBorder="1" applyAlignment="1">
      <alignment horizontal="left" wrapText="1"/>
    </xf>
    <xf numFmtId="0" fontId="19" fillId="4" borderId="1" xfId="0" applyFont="1" applyFill="1" applyBorder="1" applyAlignment="1">
      <alignment vertical="center" wrapText="1"/>
    </xf>
    <xf numFmtId="0" fontId="25" fillId="0" borderId="3" xfId="0" applyFont="1" applyBorder="1" applyAlignment="1">
      <alignment horizontal="left"/>
    </xf>
    <xf numFmtId="0" fontId="24" fillId="0" borderId="3" xfId="0" applyFont="1" applyBorder="1"/>
    <xf numFmtId="0" fontId="24" fillId="0" borderId="3" xfId="0" applyFont="1" applyBorder="1" applyAlignment="1">
      <alignment horizontal="center"/>
    </xf>
    <xf numFmtId="0" fontId="24" fillId="0" borderId="0" xfId="0" applyFont="1"/>
    <xf numFmtId="0" fontId="21" fillId="4" borderId="3" xfId="0" applyFont="1" applyFill="1" applyBorder="1" applyAlignment="1">
      <alignment horizontal="center" vertical="center" wrapText="1"/>
    </xf>
    <xf numFmtId="0" fontId="24" fillId="4" borderId="3" xfId="0" applyFont="1" applyFill="1" applyBorder="1"/>
    <xf numFmtId="0" fontId="24" fillId="0" borderId="8" xfId="0" applyFont="1" applyFill="1" applyBorder="1"/>
    <xf numFmtId="0" fontId="20" fillId="4" borderId="3" xfId="0" applyFont="1" applyFill="1" applyBorder="1" applyAlignment="1">
      <alignment horizontal="center"/>
    </xf>
    <xf numFmtId="0" fontId="26" fillId="2" borderId="4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vertical="center" wrapText="1"/>
    </xf>
    <xf numFmtId="0" fontId="19" fillId="4" borderId="3" xfId="0" applyFont="1" applyFill="1" applyBorder="1" applyAlignment="1">
      <alignment horizontal="center" vertical="center" wrapText="1"/>
    </xf>
    <xf numFmtId="4" fontId="27" fillId="2" borderId="3" xfId="0" applyNumberFormat="1" applyFont="1" applyFill="1" applyBorder="1" applyAlignment="1">
      <alignment horizontal="right" vertical="center" wrapText="1"/>
    </xf>
    <xf numFmtId="2" fontId="27" fillId="2" borderId="3" xfId="0" applyNumberFormat="1" applyFont="1" applyFill="1" applyBorder="1" applyAlignment="1">
      <alignment horizontal="right" vertical="center" wrapText="1"/>
    </xf>
    <xf numFmtId="4" fontId="27" fillId="5" borderId="3" xfId="0" applyNumberFormat="1" applyFont="1" applyFill="1" applyBorder="1" applyAlignment="1">
      <alignment horizontal="right" vertical="center" wrapText="1"/>
    </xf>
    <xf numFmtId="2" fontId="27" fillId="5" borderId="3" xfId="0" applyNumberFormat="1" applyFont="1" applyFill="1" applyBorder="1" applyAlignment="1">
      <alignment horizontal="right" vertical="center" wrapText="1"/>
    </xf>
    <xf numFmtId="4" fontId="28" fillId="5" borderId="3" xfId="0" applyNumberFormat="1" applyFont="1" applyFill="1" applyBorder="1" applyAlignment="1">
      <alignment horizontal="right" vertical="center" wrapText="1"/>
    </xf>
    <xf numFmtId="2" fontId="28" fillId="5" borderId="3" xfId="0" applyNumberFormat="1" applyFont="1" applyFill="1" applyBorder="1" applyAlignment="1">
      <alignment horizontal="right" vertical="center" wrapText="1"/>
    </xf>
    <xf numFmtId="0" fontId="28" fillId="4" borderId="3" xfId="0" applyFont="1" applyFill="1" applyBorder="1" applyAlignment="1">
      <alignment vertical="center" wrapText="1"/>
    </xf>
    <xf numFmtId="4" fontId="28" fillId="4" borderId="3" xfId="0" applyNumberFormat="1" applyFont="1" applyFill="1" applyBorder="1" applyAlignment="1">
      <alignment horizontal="right" vertical="center" wrapText="1"/>
    </xf>
    <xf numFmtId="2" fontId="28" fillId="4" borderId="3" xfId="0" applyNumberFormat="1" applyFont="1" applyFill="1" applyBorder="1" applyAlignment="1">
      <alignment horizontal="right" vertical="center" wrapText="1"/>
    </xf>
    <xf numFmtId="0" fontId="30" fillId="2" borderId="3" xfId="0" applyFont="1" applyFill="1" applyBorder="1" applyAlignment="1">
      <alignment vertical="center" wrapText="1"/>
    </xf>
    <xf numFmtId="4" fontId="30" fillId="2" borderId="3" xfId="0" applyNumberFormat="1" applyFont="1" applyFill="1" applyBorder="1" applyAlignment="1">
      <alignment horizontal="right" vertical="center" wrapText="1"/>
    </xf>
    <xf numFmtId="0" fontId="30" fillId="2" borderId="3" xfId="0" applyFont="1" applyFill="1" applyBorder="1" applyAlignment="1">
      <alignment horizontal="right" vertical="center" wrapText="1"/>
    </xf>
    <xf numFmtId="4" fontId="31" fillId="5" borderId="3" xfId="0" applyNumberFormat="1" applyFont="1" applyFill="1" applyBorder="1" applyAlignment="1">
      <alignment horizontal="right" vertical="center" wrapText="1"/>
    </xf>
    <xf numFmtId="4" fontId="31" fillId="4" borderId="3" xfId="0" applyNumberFormat="1" applyFont="1" applyFill="1" applyBorder="1" applyAlignment="1">
      <alignment horizontal="right" vertical="center" wrapText="1"/>
    </xf>
    <xf numFmtId="2" fontId="31" fillId="4" borderId="3" xfId="0" applyNumberFormat="1" applyFont="1" applyFill="1" applyBorder="1" applyAlignment="1">
      <alignment horizontal="right" vertical="center" wrapText="1"/>
    </xf>
    <xf numFmtId="4" fontId="22" fillId="4" borderId="3" xfId="0" applyNumberFormat="1" applyFont="1" applyFill="1" applyBorder="1"/>
    <xf numFmtId="0" fontId="32" fillId="2" borderId="3" xfId="0" applyFont="1" applyFill="1" applyBorder="1" applyAlignment="1">
      <alignment vertical="center" wrapText="1"/>
    </xf>
    <xf numFmtId="4" fontId="32" fillId="2" borderId="3" xfId="0" applyNumberFormat="1" applyFont="1" applyFill="1" applyBorder="1" applyAlignment="1">
      <alignment horizontal="right" vertical="center" wrapText="1"/>
    </xf>
    <xf numFmtId="2" fontId="22" fillId="0" borderId="3" xfId="0" applyNumberFormat="1" applyFont="1" applyBorder="1"/>
    <xf numFmtId="4" fontId="31" fillId="2" borderId="3" xfId="0" applyNumberFormat="1" applyFont="1" applyFill="1" applyBorder="1" applyAlignment="1">
      <alignment horizontal="right" vertical="center" wrapText="1"/>
    </xf>
    <xf numFmtId="2" fontId="31" fillId="2" borderId="3" xfId="0" applyNumberFormat="1" applyFont="1" applyFill="1" applyBorder="1" applyAlignment="1">
      <alignment horizontal="right" vertical="center" wrapText="1"/>
    </xf>
    <xf numFmtId="4" fontId="32" fillId="4" borderId="3" xfId="0" applyNumberFormat="1" applyFont="1" applyFill="1" applyBorder="1" applyAlignment="1">
      <alignment horizontal="right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left"/>
    </xf>
    <xf numFmtId="0" fontId="28" fillId="4" borderId="7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vertical="center" wrapText="1"/>
    </xf>
    <xf numFmtId="0" fontId="28" fillId="4" borderId="3" xfId="0" applyFont="1" applyFill="1" applyBorder="1" applyAlignment="1">
      <alignment horizontal="center" vertical="center"/>
    </xf>
    <xf numFmtId="0" fontId="29" fillId="0" borderId="3" xfId="0" applyFont="1" applyBorder="1"/>
    <xf numFmtId="0" fontId="30" fillId="2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/>
    </xf>
    <xf numFmtId="0" fontId="31" fillId="4" borderId="3" xfId="0" applyFont="1" applyFill="1" applyBorder="1" applyAlignment="1">
      <alignment horizontal="center" vertical="center" wrapText="1"/>
    </xf>
    <xf numFmtId="4" fontId="31" fillId="4" borderId="3" xfId="0" applyNumberFormat="1" applyFont="1" applyFill="1" applyBorder="1" applyAlignment="1">
      <alignment vertical="center" wrapText="1"/>
    </xf>
    <xf numFmtId="4" fontId="32" fillId="2" borderId="3" xfId="0" applyNumberFormat="1" applyFont="1" applyFill="1" applyBorder="1" applyAlignment="1">
      <alignment vertical="center" wrapText="1"/>
    </xf>
    <xf numFmtId="4" fontId="32" fillId="4" borderId="3" xfId="0" applyNumberFormat="1" applyFont="1" applyFill="1" applyBorder="1" applyAlignment="1">
      <alignment vertical="center" wrapText="1"/>
    </xf>
    <xf numFmtId="4" fontId="31" fillId="5" borderId="3" xfId="0" applyNumberFormat="1" applyFont="1" applyFill="1" applyBorder="1" applyAlignment="1">
      <alignment vertical="center"/>
    </xf>
    <xf numFmtId="0" fontId="34" fillId="0" borderId="3" xfId="0" applyFont="1" applyBorder="1" applyAlignment="1">
      <alignment horizontal="left"/>
    </xf>
    <xf numFmtId="4" fontId="30" fillId="2" borderId="3" xfId="0" applyNumberFormat="1" applyFont="1" applyFill="1" applyBorder="1" applyAlignment="1">
      <alignment vertical="center" wrapText="1"/>
    </xf>
    <xf numFmtId="4" fontId="23" fillId="4" borderId="3" xfId="0" applyNumberFormat="1" applyFont="1" applyFill="1" applyBorder="1"/>
    <xf numFmtId="4" fontId="27" fillId="2" borderId="3" xfId="0" applyNumberFormat="1" applyFont="1" applyFill="1" applyBorder="1" applyAlignment="1">
      <alignment vertical="center" wrapText="1"/>
    </xf>
    <xf numFmtId="4" fontId="27" fillId="5" borderId="3" xfId="0" applyNumberFormat="1" applyFont="1" applyFill="1" applyBorder="1" applyAlignment="1">
      <alignment vertical="center" wrapText="1"/>
    </xf>
    <xf numFmtId="4" fontId="28" fillId="5" borderId="3" xfId="0" applyNumberFormat="1" applyFont="1" applyFill="1" applyBorder="1" applyAlignment="1">
      <alignment vertical="center" wrapText="1"/>
    </xf>
    <xf numFmtId="4" fontId="28" fillId="4" borderId="3" xfId="0" applyNumberFormat="1" applyFont="1" applyFill="1" applyBorder="1" applyAlignment="1">
      <alignment vertical="center" wrapText="1"/>
    </xf>
    <xf numFmtId="0" fontId="24" fillId="7" borderId="3" xfId="0" applyFont="1" applyFill="1" applyBorder="1"/>
    <xf numFmtId="0" fontId="33" fillId="7" borderId="3" xfId="0" applyFont="1" applyFill="1" applyBorder="1" applyAlignment="1">
      <alignment horizontal="center" vertical="center" wrapText="1"/>
    </xf>
    <xf numFmtId="0" fontId="33" fillId="7" borderId="3" xfId="0" applyFont="1" applyFill="1" applyBorder="1" applyAlignment="1">
      <alignment vertical="center" wrapText="1"/>
    </xf>
    <xf numFmtId="4" fontId="32" fillId="7" borderId="3" xfId="0" applyNumberFormat="1" applyFont="1" applyFill="1" applyBorder="1" applyAlignment="1">
      <alignment horizontal="right" vertical="center" wrapText="1"/>
    </xf>
    <xf numFmtId="4" fontId="31" fillId="7" borderId="3" xfId="0" applyNumberFormat="1" applyFont="1" applyFill="1" applyBorder="1" applyAlignment="1">
      <alignment vertical="center" wrapText="1"/>
    </xf>
    <xf numFmtId="4" fontId="31" fillId="7" borderId="3" xfId="0" applyNumberFormat="1" applyFont="1" applyFill="1" applyBorder="1" applyAlignment="1">
      <alignment horizontal="right" vertical="center" wrapText="1"/>
    </xf>
    <xf numFmtId="0" fontId="20" fillId="7" borderId="3" xfId="0" applyFont="1" applyFill="1" applyBorder="1"/>
    <xf numFmtId="0" fontId="28" fillId="7" borderId="3" xfId="0" applyFont="1" applyFill="1" applyBorder="1" applyAlignment="1">
      <alignment horizontal="center" vertical="center"/>
    </xf>
    <xf numFmtId="0" fontId="28" fillId="7" borderId="3" xfId="0" applyFont="1" applyFill="1" applyBorder="1" applyAlignment="1">
      <alignment vertical="center" wrapText="1"/>
    </xf>
    <xf numFmtId="0" fontId="35" fillId="7" borderId="3" xfId="0" applyFont="1" applyFill="1" applyBorder="1"/>
    <xf numFmtId="0" fontId="20" fillId="0" borderId="3" xfId="0" applyFont="1" applyBorder="1" applyAlignment="1">
      <alignment horizontal="center"/>
    </xf>
    <xf numFmtId="0" fontId="19" fillId="7" borderId="1" xfId="0" applyFont="1" applyFill="1" applyBorder="1" applyAlignment="1">
      <alignment vertical="center" wrapText="1"/>
    </xf>
    <xf numFmtId="0" fontId="20" fillId="7" borderId="3" xfId="0" applyFont="1" applyFill="1" applyBorder="1" applyAlignment="1">
      <alignment horizontal="center"/>
    </xf>
    <xf numFmtId="4" fontId="23" fillId="7" borderId="3" xfId="0" applyNumberFormat="1" applyFont="1" applyFill="1" applyBorder="1"/>
    <xf numFmtId="0" fontId="28" fillId="7" borderId="3" xfId="0" applyFont="1" applyFill="1" applyBorder="1" applyAlignment="1">
      <alignment horizontal="center" vertical="center" wrapText="1"/>
    </xf>
    <xf numFmtId="4" fontId="36" fillId="2" borderId="3" xfId="0" applyNumberFormat="1" applyFont="1" applyFill="1" applyBorder="1" applyAlignment="1">
      <alignment vertical="center" wrapText="1"/>
    </xf>
    <xf numFmtId="4" fontId="36" fillId="2" borderId="3" xfId="0" applyNumberFormat="1" applyFont="1" applyFill="1" applyBorder="1" applyAlignment="1">
      <alignment horizontal="right" vertical="center" wrapText="1"/>
    </xf>
    <xf numFmtId="0" fontId="37" fillId="0" borderId="3" xfId="0" applyFont="1" applyBorder="1"/>
    <xf numFmtId="0" fontId="24" fillId="8" borderId="3" xfId="0" applyFont="1" applyFill="1" applyBorder="1"/>
    <xf numFmtId="0" fontId="0" fillId="8" borderId="3" xfId="0" applyFill="1" applyBorder="1"/>
    <xf numFmtId="0" fontId="28" fillId="4" borderId="3" xfId="0" applyFont="1" applyFill="1" applyBorder="1" applyAlignment="1">
      <alignment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wrapText="1"/>
    </xf>
    <xf numFmtId="0" fontId="0" fillId="0" borderId="3" xfId="0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8" fillId="0" borderId="3" xfId="0" applyFont="1" applyBorder="1" applyAlignment="1">
      <alignment horizontal="center"/>
    </xf>
    <xf numFmtId="0" fontId="38" fillId="0" borderId="3" xfId="0" applyFont="1" applyBorder="1" applyAlignment="1">
      <alignment horizontal="left"/>
    </xf>
    <xf numFmtId="2" fontId="0" fillId="0" borderId="3" xfId="0" applyNumberFormat="1" applyBorder="1"/>
    <xf numFmtId="0" fontId="0" fillId="4" borderId="3" xfId="0" applyFill="1" applyBorder="1"/>
    <xf numFmtId="0" fontId="0" fillId="4" borderId="3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left"/>
    </xf>
    <xf numFmtId="0" fontId="0" fillId="6" borderId="3" xfId="0" applyFill="1" applyBorder="1"/>
    <xf numFmtId="0" fontId="39" fillId="0" borderId="3" xfId="0" applyFont="1" applyBorder="1" applyAlignment="1">
      <alignment horizontal="center"/>
    </xf>
    <xf numFmtId="0" fontId="1" fillId="6" borderId="3" xfId="0" applyFont="1" applyFill="1" applyBorder="1" applyAlignment="1">
      <alignment horizontal="left"/>
    </xf>
    <xf numFmtId="0" fontId="0" fillId="2" borderId="3" xfId="0" applyFill="1" applyBorder="1"/>
    <xf numFmtId="0" fontId="0" fillId="2" borderId="3" xfId="0" applyFont="1" applyFill="1" applyBorder="1" applyAlignment="1">
      <alignment horizontal="left" wrapText="1"/>
    </xf>
    <xf numFmtId="0" fontId="39" fillId="0" borderId="3" xfId="0" applyFont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Font="1" applyBorder="1"/>
    <xf numFmtId="0" fontId="0" fillId="4" borderId="3" xfId="0" applyFont="1" applyFill="1" applyBorder="1"/>
    <xf numFmtId="0" fontId="29" fillId="0" borderId="3" xfId="0" applyFont="1" applyFill="1" applyBorder="1"/>
    <xf numFmtId="0" fontId="27" fillId="4" borderId="3" xfId="0" applyFont="1" applyFill="1" applyBorder="1" applyAlignment="1">
      <alignment horizontal="center"/>
    </xf>
    <xf numFmtId="0" fontId="27" fillId="4" borderId="3" xfId="0" applyFont="1" applyFill="1" applyBorder="1"/>
    <xf numFmtId="0" fontId="40" fillId="2" borderId="4" xfId="0" applyNumberFormat="1" applyFont="1" applyFill="1" applyBorder="1" applyAlignment="1" applyProtection="1">
      <alignment horizontal="left" vertical="center" wrapText="1"/>
    </xf>
    <xf numFmtId="0" fontId="27" fillId="0" borderId="3" xfId="0" applyFont="1" applyBorder="1"/>
    <xf numFmtId="0" fontId="30" fillId="2" borderId="3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/>
    </xf>
    <xf numFmtId="0" fontId="42" fillId="0" borderId="3" xfId="0" applyFont="1" applyBorder="1" applyAlignment="1">
      <alignment horizontal="center"/>
    </xf>
    <xf numFmtId="0" fontId="27" fillId="6" borderId="3" xfId="0" applyFont="1" applyFill="1" applyBorder="1" applyAlignment="1">
      <alignment horizontal="center"/>
    </xf>
    <xf numFmtId="0" fontId="27" fillId="6" borderId="3" xfId="0" applyFont="1" applyFill="1" applyBorder="1" applyAlignment="1">
      <alignment horizontal="left"/>
    </xf>
    <xf numFmtId="0" fontId="29" fillId="4" borderId="0" xfId="0" applyFont="1" applyFill="1"/>
    <xf numFmtId="0" fontId="29" fillId="4" borderId="3" xfId="0" applyFont="1" applyFill="1" applyBorder="1"/>
    <xf numFmtId="0" fontId="34" fillId="0" borderId="3" xfId="0" applyFont="1" applyBorder="1" applyAlignment="1">
      <alignment horizontal="center"/>
    </xf>
    <xf numFmtId="0" fontId="27" fillId="7" borderId="3" xfId="0" applyFont="1" applyFill="1" applyBorder="1" applyAlignment="1">
      <alignment horizontal="center"/>
    </xf>
    <xf numFmtId="0" fontId="29" fillId="7" borderId="0" xfId="0" applyFont="1" applyFill="1"/>
    <xf numFmtId="0" fontId="19" fillId="6" borderId="3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31" fillId="6" borderId="3" xfId="0" applyFont="1" applyFill="1" applyBorder="1" applyAlignment="1">
      <alignment horizontal="center" vertical="center" wrapText="1"/>
    </xf>
    <xf numFmtId="4" fontId="28" fillId="6" borderId="3" xfId="0" applyNumberFormat="1" applyFont="1" applyFill="1" applyBorder="1" applyAlignment="1">
      <alignment vertical="center" wrapText="1"/>
    </xf>
    <xf numFmtId="4" fontId="28" fillId="6" borderId="3" xfId="0" applyNumberFormat="1" applyFont="1" applyFill="1" applyBorder="1" applyAlignment="1">
      <alignment horizontal="right" vertical="center" wrapText="1"/>
    </xf>
    <xf numFmtId="0" fontId="29" fillId="0" borderId="3" xfId="0" applyFont="1" applyBorder="1" applyAlignment="1">
      <alignment wrapText="1"/>
    </xf>
    <xf numFmtId="0" fontId="27" fillId="6" borderId="3" xfId="0" applyFont="1" applyFill="1" applyBorder="1" applyAlignment="1">
      <alignment horizontal="center" wrapText="1"/>
    </xf>
    <xf numFmtId="0" fontId="29" fillId="6" borderId="3" xfId="0" applyFont="1" applyFill="1" applyBorder="1"/>
    <xf numFmtId="4" fontId="22" fillId="2" borderId="3" xfId="0" applyNumberFormat="1" applyFont="1" applyFill="1" applyBorder="1"/>
    <xf numFmtId="4" fontId="22" fillId="6" borderId="3" xfId="0" applyNumberFormat="1" applyFont="1" applyFill="1" applyBorder="1"/>
    <xf numFmtId="4" fontId="32" fillId="6" borderId="3" xfId="0" applyNumberFormat="1" applyFont="1" applyFill="1" applyBorder="1" applyAlignment="1">
      <alignment vertical="center" wrapText="1"/>
    </xf>
    <xf numFmtId="4" fontId="32" fillId="6" borderId="3" xfId="0" applyNumberFormat="1" applyFont="1" applyFill="1" applyBorder="1" applyAlignment="1">
      <alignment horizontal="right" vertical="center" wrapText="1"/>
    </xf>
    <xf numFmtId="4" fontId="22" fillId="5" borderId="3" xfId="0" applyNumberFormat="1" applyFont="1" applyFill="1" applyBorder="1"/>
    <xf numFmtId="4" fontId="32" fillId="5" borderId="3" xfId="0" applyNumberFormat="1" applyFont="1" applyFill="1" applyBorder="1" applyAlignment="1">
      <alignment vertical="center" wrapText="1"/>
    </xf>
    <xf numFmtId="4" fontId="32" fillId="5" borderId="3" xfId="0" applyNumberFormat="1" applyFont="1" applyFill="1" applyBorder="1" applyAlignment="1">
      <alignment horizontal="right" vertical="center" wrapText="1"/>
    </xf>
    <xf numFmtId="0" fontId="29" fillId="5" borderId="3" xfId="0" applyFont="1" applyFill="1" applyBorder="1"/>
    <xf numFmtId="0" fontId="28" fillId="5" borderId="3" xfId="0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vertical="center" wrapText="1"/>
    </xf>
    <xf numFmtId="4" fontId="31" fillId="5" borderId="3" xfId="0" applyNumberFormat="1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wrapText="1"/>
    </xf>
    <xf numFmtId="0" fontId="23" fillId="5" borderId="3" xfId="0" applyFont="1" applyFill="1" applyBorder="1" applyAlignment="1">
      <alignment horizontal="left" wrapText="1"/>
    </xf>
    <xf numFmtId="0" fontId="24" fillId="5" borderId="3" xfId="0" applyFont="1" applyFill="1" applyBorder="1"/>
    <xf numFmtId="0" fontId="30" fillId="4" borderId="3" xfId="0" applyFont="1" applyFill="1" applyBorder="1" applyAlignment="1">
      <alignment vertical="center" wrapText="1"/>
    </xf>
    <xf numFmtId="0" fontId="42" fillId="4" borderId="3" xfId="0" applyFont="1" applyFill="1" applyBorder="1" applyAlignment="1">
      <alignment horizontal="center"/>
    </xf>
    <xf numFmtId="0" fontId="0" fillId="4" borderId="1" xfId="0" applyFill="1" applyBorder="1"/>
    <xf numFmtId="0" fontId="0" fillId="4" borderId="2" xfId="0" applyFill="1" applyBorder="1" applyAlignment="1">
      <alignment horizontal="center"/>
    </xf>
    <xf numFmtId="0" fontId="29" fillId="4" borderId="3" xfId="0" applyFont="1" applyFill="1" applyBorder="1" applyAlignment="1">
      <alignment wrapText="1"/>
    </xf>
    <xf numFmtId="0" fontId="37" fillId="4" borderId="1" xfId="0" applyFont="1" applyFill="1" applyBorder="1"/>
    <xf numFmtId="0" fontId="30" fillId="4" borderId="4" xfId="0" applyFont="1" applyFill="1" applyBorder="1" applyAlignment="1">
      <alignment horizontal="center" vertical="center" wrapText="1"/>
    </xf>
    <xf numFmtId="0" fontId="29" fillId="4" borderId="1" xfId="0" applyFont="1" applyFill="1" applyBorder="1"/>
    <xf numFmtId="0" fontId="24" fillId="4" borderId="1" xfId="0" applyFont="1" applyFill="1" applyBorder="1"/>
    <xf numFmtId="0" fontId="24" fillId="4" borderId="4" xfId="0" applyFont="1" applyFill="1" applyBorder="1" applyAlignment="1">
      <alignment horizontal="center"/>
    </xf>
    <xf numFmtId="0" fontId="13" fillId="0" borderId="0" xfId="0" applyFont="1" applyAlignment="1">
      <alignment vertical="top" wrapText="1"/>
    </xf>
    <xf numFmtId="0" fontId="13" fillId="2" borderId="0" xfId="0" applyFont="1" applyFill="1" applyAlignment="1">
      <alignment vertical="top" wrapText="1"/>
    </xf>
    <xf numFmtId="4" fontId="36" fillId="2" borderId="3" xfId="0" applyNumberFormat="1" applyFont="1" applyFill="1" applyBorder="1" applyAlignment="1">
      <alignment horizontal="right"/>
    </xf>
    <xf numFmtId="49" fontId="44" fillId="0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2" fontId="39" fillId="0" borderId="3" xfId="0" applyNumberFormat="1" applyFont="1" applyBorder="1"/>
    <xf numFmtId="4" fontId="46" fillId="2" borderId="3" xfId="0" applyNumberFormat="1" applyFont="1" applyFill="1" applyBorder="1" applyAlignment="1" applyProtection="1">
      <alignment horizontal="right" vertical="top" shrinkToFit="1"/>
      <protection locked="0"/>
    </xf>
    <xf numFmtId="4" fontId="46" fillId="0" borderId="3" xfId="0" applyNumberFormat="1" applyFont="1" applyFill="1" applyBorder="1" applyAlignment="1" applyProtection="1">
      <alignment horizontal="right" vertical="top" shrinkToFit="1"/>
      <protection locked="0"/>
    </xf>
    <xf numFmtId="49" fontId="47" fillId="0" borderId="3" xfId="0" applyNumberFormat="1" applyFont="1" applyFill="1" applyBorder="1" applyAlignment="1" applyProtection="1">
      <alignment horizontal="left" vertical="center" wrapText="1"/>
    </xf>
    <xf numFmtId="4" fontId="11" fillId="2" borderId="3" xfId="0" applyNumberFormat="1" applyFont="1" applyFill="1" applyBorder="1"/>
    <xf numFmtId="4" fontId="11" fillId="2" borderId="3" xfId="0" applyNumberFormat="1" applyFont="1" applyFill="1" applyBorder="1" applyAlignment="1">
      <alignment horizontal="right"/>
    </xf>
    <xf numFmtId="49" fontId="23" fillId="0" borderId="3" xfId="0" applyNumberFormat="1" applyFont="1" applyFill="1" applyBorder="1" applyAlignment="1" applyProtection="1">
      <alignment horizontal="left" vertical="center" wrapText="1"/>
    </xf>
    <xf numFmtId="49" fontId="47" fillId="0" borderId="3" xfId="0" applyNumberFormat="1" applyFont="1" applyFill="1" applyBorder="1" applyAlignment="1" applyProtection="1">
      <alignment horizontal="left" vertical="center" wrapText="1" shrinkToFit="1"/>
    </xf>
    <xf numFmtId="0" fontId="48" fillId="2" borderId="3" xfId="0" quotePrefix="1" applyFont="1" applyFill="1" applyBorder="1" applyAlignment="1">
      <alignment horizontal="left" vertical="center"/>
    </xf>
    <xf numFmtId="49" fontId="23" fillId="0" borderId="3" xfId="0" applyNumberFormat="1" applyFont="1" applyFill="1" applyBorder="1" applyAlignment="1" applyProtection="1">
      <alignment horizontal="left" vertical="center" wrapText="1" shrinkToFit="1"/>
    </xf>
    <xf numFmtId="3" fontId="9" fillId="2" borderId="3" xfId="0" applyNumberFormat="1" applyFont="1" applyFill="1" applyBorder="1" applyAlignment="1">
      <alignment horizontal="right"/>
    </xf>
    <xf numFmtId="0" fontId="9" fillId="2" borderId="3" xfId="0" applyFont="1" applyFill="1" applyBorder="1"/>
    <xf numFmtId="4" fontId="11" fillId="0" borderId="3" xfId="0" applyNumberFormat="1" applyFont="1" applyFill="1" applyBorder="1" applyAlignment="1" applyProtection="1">
      <alignment horizontal="right" vertical="top" shrinkToFit="1"/>
      <protection locked="0"/>
    </xf>
    <xf numFmtId="4" fontId="46" fillId="2" borderId="9" xfId="0" applyNumberFormat="1" applyFont="1" applyFill="1" applyBorder="1" applyAlignment="1" applyProtection="1">
      <alignment horizontal="right" vertical="top" shrinkToFit="1"/>
      <protection locked="0"/>
    </xf>
    <xf numFmtId="4" fontId="9" fillId="2" borderId="3" xfId="0" applyNumberFormat="1" applyFont="1" applyFill="1" applyBorder="1" applyAlignment="1">
      <alignment horizontal="right"/>
    </xf>
    <xf numFmtId="0" fontId="49" fillId="2" borderId="3" xfId="0" applyFont="1" applyFill="1" applyBorder="1"/>
    <xf numFmtId="4" fontId="46" fillId="2" borderId="10" xfId="0" applyNumberFormat="1" applyFont="1" applyFill="1" applyBorder="1" applyAlignment="1" applyProtection="1">
      <alignment horizontal="right" vertical="top" shrinkToFit="1"/>
      <protection locked="0"/>
    </xf>
    <xf numFmtId="49" fontId="46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39" fillId="0" borderId="3" xfId="0" applyNumberFormat="1" applyFont="1" applyBorder="1" applyAlignment="1">
      <alignment horizontal="right"/>
    </xf>
    <xf numFmtId="164" fontId="36" fillId="2" borderId="3" xfId="0" applyNumberFormat="1" applyFont="1" applyFill="1" applyBorder="1" applyAlignment="1">
      <alignment horizontal="right"/>
    </xf>
    <xf numFmtId="164" fontId="45" fillId="2" borderId="3" xfId="0" applyNumberFormat="1" applyFont="1" applyFill="1" applyBorder="1" applyAlignment="1">
      <alignment horizontal="right"/>
    </xf>
    <xf numFmtId="0" fontId="11" fillId="2" borderId="3" xfId="0" quotePrefix="1" applyFont="1" applyFill="1" applyBorder="1" applyAlignment="1">
      <alignment horizontal="left" vertical="center" wrapText="1"/>
    </xf>
    <xf numFmtId="164" fontId="9" fillId="2" borderId="3" xfId="0" applyNumberFormat="1" applyFont="1" applyFill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164" fontId="43" fillId="0" borderId="3" xfId="0" applyNumberFormat="1" applyFont="1" applyBorder="1" applyAlignment="1">
      <alignment horizontal="right"/>
    </xf>
    <xf numFmtId="0" fontId="0" fillId="0" borderId="3" xfId="0" applyBorder="1" applyAlignment="1">
      <alignment horizontal="left"/>
    </xf>
    <xf numFmtId="4" fontId="9" fillId="2" borderId="9" xfId="0" applyNumberFormat="1" applyFont="1" applyFill="1" applyBorder="1" applyAlignment="1" applyProtection="1">
      <alignment horizontal="right" vertical="top" shrinkToFit="1"/>
      <protection locked="0"/>
    </xf>
    <xf numFmtId="4" fontId="46" fillId="0" borderId="9" xfId="0" applyNumberFormat="1" applyFont="1" applyFill="1" applyBorder="1" applyAlignment="1" applyProtection="1">
      <alignment horizontal="right" vertical="top" shrinkToFit="1"/>
      <protection locked="0"/>
    </xf>
    <xf numFmtId="49" fontId="23" fillId="0" borderId="10" xfId="0" applyNumberFormat="1" applyFont="1" applyFill="1" applyBorder="1" applyAlignment="1" applyProtection="1">
      <alignment horizontal="left" vertical="center" wrapText="1" shrinkToFit="1"/>
    </xf>
    <xf numFmtId="49" fontId="11" fillId="0" borderId="9" xfId="0" applyNumberFormat="1" applyFont="1" applyFill="1" applyBorder="1" applyAlignment="1" applyProtection="1">
      <alignment horizontal="left" vertical="center" wrapText="1"/>
    </xf>
    <xf numFmtId="4" fontId="9" fillId="0" borderId="9" xfId="0" applyNumberFormat="1" applyFont="1" applyFill="1" applyBorder="1" applyAlignment="1" applyProtection="1">
      <alignment horizontal="right" vertical="top" shrinkToFit="1"/>
      <protection locked="0"/>
    </xf>
    <xf numFmtId="49" fontId="11" fillId="0" borderId="9" xfId="0" applyNumberFormat="1" applyFont="1" applyFill="1" applyBorder="1" applyAlignment="1" applyProtection="1">
      <alignment horizontal="left" vertical="center" wrapText="1" shrinkToFit="1"/>
    </xf>
    <xf numFmtId="0" fontId="9" fillId="2" borderId="3" xfId="0" quotePrefix="1" applyFont="1" applyFill="1" applyBorder="1" applyAlignment="1">
      <alignment vertical="center"/>
    </xf>
    <xf numFmtId="49" fontId="23" fillId="0" borderId="9" xfId="0" applyNumberFormat="1" applyFont="1" applyFill="1" applyBorder="1" applyAlignment="1" applyProtection="1">
      <alignment horizontal="left" vertical="center" wrapText="1"/>
    </xf>
    <xf numFmtId="4" fontId="9" fillId="2" borderId="9" xfId="0" applyNumberFormat="1" applyFont="1" applyFill="1" applyBorder="1" applyAlignment="1" applyProtection="1">
      <alignment horizontal="right" vertical="top" wrapText="1" shrinkToFit="1"/>
      <protection locked="0"/>
    </xf>
    <xf numFmtId="0" fontId="11" fillId="2" borderId="3" xfId="0" quotePrefix="1" applyFont="1" applyFill="1" applyBorder="1" applyAlignment="1">
      <alignment vertical="center"/>
    </xf>
    <xf numFmtId="4" fontId="9" fillId="2" borderId="3" xfId="0" applyNumberFormat="1" applyFont="1" applyFill="1" applyBorder="1" applyAlignment="1" applyProtection="1">
      <alignment horizontal="right" vertical="top" shrinkToFit="1"/>
      <protection locked="0"/>
    </xf>
    <xf numFmtId="4" fontId="3" fillId="2" borderId="3" xfId="0" applyNumberFormat="1" applyFont="1" applyFill="1" applyBorder="1" applyAlignment="1">
      <alignment horizontal="right"/>
    </xf>
    <xf numFmtId="4" fontId="22" fillId="2" borderId="9" xfId="0" applyNumberFormat="1" applyFont="1" applyFill="1" applyBorder="1" applyAlignment="1" applyProtection="1">
      <alignment horizontal="right" vertical="top" shrinkToFit="1"/>
      <protection locked="0"/>
    </xf>
    <xf numFmtId="2" fontId="0" fillId="2" borderId="3" xfId="0" applyNumberFormat="1" applyFont="1" applyFill="1" applyBorder="1"/>
    <xf numFmtId="0" fontId="0" fillId="2" borderId="3" xfId="0" applyFont="1" applyFill="1" applyBorder="1"/>
    <xf numFmtId="4" fontId="0" fillId="2" borderId="3" xfId="0" applyNumberFormat="1" applyFont="1" applyFill="1" applyBorder="1"/>
    <xf numFmtId="0" fontId="38" fillId="2" borderId="3" xfId="0" applyFont="1" applyFill="1" applyBorder="1"/>
    <xf numFmtId="4" fontId="22" fillId="2" borderId="3" xfId="0" applyNumberFormat="1" applyFont="1" applyFill="1" applyBorder="1" applyAlignment="1">
      <alignment horizontal="right"/>
    </xf>
    <xf numFmtId="164" fontId="23" fillId="2" borderId="3" xfId="0" applyNumberFormat="1" applyFont="1" applyFill="1" applyBorder="1" applyAlignment="1">
      <alignment horizontal="right"/>
    </xf>
    <xf numFmtId="4" fontId="23" fillId="2" borderId="3" xfId="0" applyNumberFormat="1" applyFont="1" applyFill="1" applyBorder="1" applyAlignment="1">
      <alignment horizontal="right" wrapText="1"/>
    </xf>
    <xf numFmtId="164" fontId="22" fillId="2" borderId="3" xfId="0" applyNumberFormat="1" applyFont="1" applyFill="1" applyBorder="1" applyAlignment="1">
      <alignment horizontal="right"/>
    </xf>
    <xf numFmtId="4" fontId="22" fillId="2" borderId="3" xfId="0" applyNumberFormat="1" applyFont="1" applyFill="1" applyBorder="1" applyAlignment="1">
      <alignment horizontal="right" wrapText="1"/>
    </xf>
    <xf numFmtId="4" fontId="23" fillId="2" borderId="3" xfId="0" applyNumberFormat="1" applyFont="1" applyFill="1" applyBorder="1" applyAlignment="1">
      <alignment horizontal="right"/>
    </xf>
    <xf numFmtId="14" fontId="10" fillId="2" borderId="3" xfId="0" applyNumberFormat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vertical="center"/>
    </xf>
    <xf numFmtId="4" fontId="43" fillId="2" borderId="3" xfId="0" applyNumberFormat="1" applyFont="1" applyFill="1" applyBorder="1"/>
    <xf numFmtId="16" fontId="10" fillId="2" borderId="3" xfId="0" applyNumberFormat="1" applyFont="1" applyFill="1" applyBorder="1" applyAlignment="1">
      <alignment horizontal="left" vertical="center" indent="1"/>
    </xf>
    <xf numFmtId="4" fontId="22" fillId="2" borderId="3" xfId="0" applyNumberFormat="1" applyFont="1" applyFill="1" applyBorder="1" applyAlignment="1"/>
    <xf numFmtId="4" fontId="22" fillId="2" borderId="3" xfId="0" applyNumberFormat="1" applyFont="1" applyFill="1" applyBorder="1" applyAlignment="1" applyProtection="1">
      <alignment horizontal="right" vertical="top" shrinkToFit="1"/>
      <protection locked="0"/>
    </xf>
    <xf numFmtId="2" fontId="22" fillId="2" borderId="3" xfId="0" applyNumberFormat="1" applyFont="1" applyFill="1" applyBorder="1"/>
    <xf numFmtId="4" fontId="9" fillId="2" borderId="3" xfId="0" applyNumberFormat="1" applyFont="1" applyFill="1" applyBorder="1"/>
    <xf numFmtId="4" fontId="22" fillId="2" borderId="10" xfId="0" applyNumberFormat="1" applyFont="1" applyFill="1" applyBorder="1" applyAlignment="1" applyProtection="1">
      <alignment horizontal="right" vertical="top" shrinkToFit="1"/>
      <protection locked="0"/>
    </xf>
    <xf numFmtId="0" fontId="5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wrapText="1"/>
    </xf>
    <xf numFmtId="4" fontId="9" fillId="2" borderId="3" xfId="0" applyNumberFormat="1" applyFont="1" applyFill="1" applyBorder="1" applyAlignment="1">
      <alignment horizontal="right" wrapText="1"/>
    </xf>
    <xf numFmtId="0" fontId="50" fillId="3" borderId="3" xfId="0" applyFont="1" applyFill="1" applyBorder="1" applyAlignment="1">
      <alignment horizontal="left" vertical="center" wrapText="1" indent="1"/>
    </xf>
    <xf numFmtId="4" fontId="9" fillId="3" borderId="3" xfId="0" applyNumberFormat="1" applyFont="1" applyFill="1" applyBorder="1" applyAlignment="1">
      <alignment horizontal="right"/>
    </xf>
    <xf numFmtId="4" fontId="36" fillId="3" borderId="3" xfId="0" applyNumberFormat="1" applyFont="1" applyFill="1" applyBorder="1" applyAlignment="1">
      <alignment horizontal="right" wrapText="1"/>
    </xf>
    <xf numFmtId="4" fontId="43" fillId="3" borderId="3" xfId="0" applyNumberFormat="1" applyFont="1" applyFill="1" applyBorder="1"/>
    <xf numFmtId="0" fontId="51" fillId="2" borderId="3" xfId="0" applyFont="1" applyFill="1" applyBorder="1"/>
    <xf numFmtId="0" fontId="53" fillId="2" borderId="3" xfId="0" applyFont="1" applyFill="1" applyBorder="1"/>
    <xf numFmtId="2" fontId="0" fillId="3" borderId="3" xfId="0" applyNumberFormat="1" applyFont="1" applyFill="1" applyBorder="1"/>
    <xf numFmtId="2" fontId="52" fillId="2" borderId="3" xfId="0" applyNumberFormat="1" applyFont="1" applyFill="1" applyBorder="1"/>
    <xf numFmtId="2" fontId="23" fillId="2" borderId="3" xfId="0" applyNumberFormat="1" applyFont="1" applyFill="1" applyBorder="1"/>
    <xf numFmtId="2" fontId="41" fillId="2" borderId="3" xfId="0" applyNumberFormat="1" applyFont="1" applyFill="1" applyBorder="1"/>
    <xf numFmtId="4" fontId="41" fillId="2" borderId="3" xfId="0" applyNumberFormat="1" applyFont="1" applyFill="1" applyBorder="1"/>
    <xf numFmtId="0" fontId="41" fillId="0" borderId="0" xfId="0" applyFont="1"/>
    <xf numFmtId="0" fontId="55" fillId="0" borderId="0" xfId="0" applyFont="1"/>
    <xf numFmtId="4" fontId="23" fillId="2" borderId="3" xfId="0" applyNumberFormat="1" applyFont="1" applyFill="1" applyBorder="1"/>
    <xf numFmtId="4" fontId="36" fillId="2" borderId="3" xfId="0" applyNumberFormat="1" applyFont="1" applyFill="1" applyBorder="1"/>
    <xf numFmtId="4" fontId="22" fillId="2" borderId="3" xfId="0" applyNumberFormat="1" applyFont="1" applyFill="1" applyBorder="1" applyAlignment="1" applyProtection="1">
      <alignment horizontal="right" shrinkToFit="1"/>
      <protection locked="0"/>
    </xf>
    <xf numFmtId="14" fontId="10" fillId="2" borderId="3" xfId="0" quotePrefix="1" applyNumberFormat="1" applyFont="1" applyFill="1" applyBorder="1" applyAlignment="1">
      <alignment horizontal="left" vertical="center" wrapText="1" indent="1"/>
    </xf>
    <xf numFmtId="0" fontId="56" fillId="0" borderId="3" xfId="0" applyFont="1" applyBorder="1"/>
    <xf numFmtId="0" fontId="22" fillId="0" borderId="3" xfId="0" applyFont="1" applyBorder="1"/>
    <xf numFmtId="3" fontId="22" fillId="0" borderId="3" xfId="0" applyNumberFormat="1" applyFont="1" applyBorder="1"/>
    <xf numFmtId="1" fontId="22" fillId="0" borderId="3" xfId="0" applyNumberFormat="1" applyFont="1" applyBorder="1"/>
    <xf numFmtId="0" fontId="23" fillId="0" borderId="0" xfId="0" applyFont="1" applyAlignment="1">
      <alignment vertical="top" wrapText="1"/>
    </xf>
    <xf numFmtId="0" fontId="23" fillId="2" borderId="0" xfId="0" applyFont="1" applyFill="1" applyAlignment="1">
      <alignment vertical="top" wrapText="1"/>
    </xf>
    <xf numFmtId="0" fontId="41" fillId="2" borderId="0" xfId="0" applyFont="1" applyFill="1"/>
    <xf numFmtId="0" fontId="57" fillId="0" borderId="0" xfId="0" applyFont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2" fontId="9" fillId="0" borderId="3" xfId="0" applyNumberFormat="1" applyFont="1" applyBorder="1"/>
    <xf numFmtId="4" fontId="58" fillId="0" borderId="3" xfId="0" applyNumberFormat="1" applyFont="1" applyFill="1" applyBorder="1" applyAlignment="1" applyProtection="1">
      <alignment horizontal="right" vertical="top" shrinkToFi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vertical="center" wrapText="1"/>
    </xf>
    <xf numFmtId="0" fontId="1" fillId="4" borderId="3" xfId="0" applyFont="1" applyFill="1" applyBorder="1"/>
    <xf numFmtId="0" fontId="1" fillId="4" borderId="3" xfId="0" applyFont="1" applyFill="1" applyBorder="1" applyAlignment="1">
      <alignment horizontal="center"/>
    </xf>
    <xf numFmtId="4" fontId="23" fillId="6" borderId="3" xfId="0" applyNumberFormat="1" applyFont="1" applyFill="1" applyBorder="1"/>
    <xf numFmtId="0" fontId="59" fillId="4" borderId="3" xfId="0" applyFont="1" applyFill="1" applyBorder="1"/>
    <xf numFmtId="4" fontId="9" fillId="2" borderId="3" xfId="0" applyNumberFormat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left"/>
    </xf>
    <xf numFmtId="164" fontId="39" fillId="2" borderId="3" xfId="0" applyNumberFormat="1" applyFont="1" applyFill="1" applyBorder="1" applyAlignment="1">
      <alignment horizontal="right"/>
    </xf>
    <xf numFmtId="4" fontId="31" fillId="2" borderId="3" xfId="0" applyNumberFormat="1" applyFont="1" applyFill="1" applyBorder="1" applyAlignment="1">
      <alignment vertical="center" wrapText="1"/>
    </xf>
    <xf numFmtId="2" fontId="9" fillId="0" borderId="3" xfId="0" applyNumberFormat="1" applyFont="1" applyBorder="1" applyAlignment="1">
      <alignment horizontal="right"/>
    </xf>
    <xf numFmtId="4" fontId="45" fillId="2" borderId="3" xfId="0" applyNumberFormat="1" applyFont="1" applyFill="1" applyBorder="1" applyAlignment="1">
      <alignment horizontal="right"/>
    </xf>
    <xf numFmtId="164" fontId="11" fillId="2" borderId="3" xfId="0" applyNumberFormat="1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 applyProtection="1">
      <alignment horizontal="right" wrapText="1"/>
    </xf>
    <xf numFmtId="0" fontId="60" fillId="2" borderId="3" xfId="0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61" fillId="0" borderId="0" xfId="0" applyFont="1"/>
    <xf numFmtId="0" fontId="25" fillId="0" borderId="1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62" fillId="2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/>
    <xf numFmtId="0" fontId="19" fillId="2" borderId="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left"/>
    </xf>
    <xf numFmtId="0" fontId="30" fillId="2" borderId="7" xfId="0" applyFont="1" applyFill="1" applyBorder="1" applyAlignment="1">
      <alignment horizontal="center" vertical="center" wrapText="1"/>
    </xf>
    <xf numFmtId="0" fontId="28" fillId="8" borderId="7" xfId="0" applyFont="1" applyFill="1" applyBorder="1" applyAlignment="1">
      <alignment horizontal="center" vertical="center"/>
    </xf>
    <xf numFmtId="0" fontId="28" fillId="8" borderId="7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left"/>
    </xf>
    <xf numFmtId="0" fontId="27" fillId="8" borderId="3" xfId="0" applyFont="1" applyFill="1" applyBorder="1"/>
    <xf numFmtId="0" fontId="27" fillId="8" borderId="3" xfId="0" applyFont="1" applyFill="1" applyBorder="1" applyAlignment="1">
      <alignment horizontal="center"/>
    </xf>
    <xf numFmtId="0" fontId="29" fillId="8" borderId="3" xfId="0" applyFont="1" applyFill="1" applyBorder="1"/>
    <xf numFmtId="4" fontId="32" fillId="8" borderId="3" xfId="0" applyNumberFormat="1" applyFont="1" applyFill="1" applyBorder="1" applyAlignment="1">
      <alignment vertical="center" wrapText="1"/>
    </xf>
    <xf numFmtId="4" fontId="31" fillId="8" borderId="3" xfId="0" applyNumberFormat="1" applyFont="1" applyFill="1" applyBorder="1" applyAlignment="1">
      <alignment horizontal="right" vertical="center" wrapText="1"/>
    </xf>
    <xf numFmtId="0" fontId="24" fillId="2" borderId="3" xfId="0" applyFont="1" applyFill="1" applyBorder="1"/>
    <xf numFmtId="0" fontId="29" fillId="2" borderId="3" xfId="0" applyFont="1" applyFill="1" applyBorder="1"/>
    <xf numFmtId="0" fontId="19" fillId="2" borderId="1" xfId="0" applyFont="1" applyFill="1" applyBorder="1" applyAlignment="1">
      <alignment vertical="center" wrapText="1"/>
    </xf>
    <xf numFmtId="0" fontId="24" fillId="2" borderId="3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left"/>
    </xf>
    <xf numFmtId="0" fontId="29" fillId="2" borderId="4" xfId="0" applyFont="1" applyFill="1" applyBorder="1"/>
    <xf numFmtId="4" fontId="31" fillId="10" borderId="3" xfId="0" applyNumberFormat="1" applyFont="1" applyFill="1" applyBorder="1" applyAlignment="1">
      <alignment horizontal="right" vertical="center" wrapText="1"/>
    </xf>
    <xf numFmtId="2" fontId="31" fillId="10" borderId="3" xfId="0" applyNumberFormat="1" applyFont="1" applyFill="1" applyBorder="1" applyAlignment="1">
      <alignment horizontal="right" vertical="center" wrapText="1"/>
    </xf>
    <xf numFmtId="2" fontId="31" fillId="8" borderId="3" xfId="0" applyNumberFormat="1" applyFont="1" applyFill="1" applyBorder="1" applyAlignment="1">
      <alignment horizontal="right" vertical="center" wrapText="1"/>
    </xf>
    <xf numFmtId="4" fontId="23" fillId="10" borderId="3" xfId="0" applyNumberFormat="1" applyFont="1" applyFill="1" applyBorder="1"/>
    <xf numFmtId="4" fontId="22" fillId="8" borderId="3" xfId="0" applyNumberFormat="1" applyFont="1" applyFill="1" applyBorder="1"/>
    <xf numFmtId="4" fontId="32" fillId="8" borderId="3" xfId="0" applyNumberFormat="1" applyFont="1" applyFill="1" applyBorder="1" applyAlignment="1">
      <alignment horizontal="right" vertical="center" wrapText="1"/>
    </xf>
    <xf numFmtId="2" fontId="31" fillId="5" borderId="3" xfId="0" applyNumberFormat="1" applyFont="1" applyFill="1" applyBorder="1" applyAlignment="1">
      <alignment horizontal="right" vertical="center" wrapText="1"/>
    </xf>
    <xf numFmtId="0" fontId="30" fillId="8" borderId="3" xfId="0" applyFont="1" applyFill="1" applyBorder="1" applyAlignment="1">
      <alignment vertical="center" wrapText="1"/>
    </xf>
    <xf numFmtId="0" fontId="3" fillId="8" borderId="4" xfId="0" applyNumberFormat="1" applyFont="1" applyFill="1" applyBorder="1" applyAlignment="1" applyProtection="1">
      <alignment horizontal="left" vertical="center" wrapText="1"/>
    </xf>
    <xf numFmtId="0" fontId="24" fillId="8" borderId="3" xfId="0" applyFont="1" applyFill="1" applyBorder="1" applyAlignment="1"/>
    <xf numFmtId="0" fontId="32" fillId="8" borderId="3" xfId="0" applyFont="1" applyFill="1" applyBorder="1" applyAlignment="1">
      <alignment vertical="center" wrapText="1"/>
    </xf>
    <xf numFmtId="0" fontId="32" fillId="8" borderId="3" xfId="0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4" fontId="0" fillId="0" borderId="0" xfId="0" applyNumberFormat="1"/>
    <xf numFmtId="1" fontId="6" fillId="3" borderId="3" xfId="0" applyNumberFormat="1" applyFont="1" applyFill="1" applyBorder="1" applyAlignment="1" applyProtection="1">
      <alignment horizontal="center" vertical="center" wrapText="1"/>
    </xf>
    <xf numFmtId="0" fontId="27" fillId="0" borderId="3" xfId="0" applyFont="1" applyBorder="1" applyAlignment="1">
      <alignment horizontal="center"/>
    </xf>
    <xf numFmtId="0" fontId="39" fillId="2" borderId="3" xfId="0" applyFont="1" applyFill="1" applyBorder="1"/>
    <xf numFmtId="0" fontId="58" fillId="2" borderId="3" xfId="0" applyFont="1" applyFill="1" applyBorder="1" applyAlignment="1">
      <alignment vertical="center" wrapText="1"/>
    </xf>
    <xf numFmtId="49" fontId="63" fillId="0" borderId="3" xfId="0" applyNumberFormat="1" applyFont="1" applyFill="1" applyBorder="1" applyAlignment="1" applyProtection="1">
      <alignment horizontal="left" vertical="center" wrapText="1" shrinkToFit="1"/>
    </xf>
    <xf numFmtId="49" fontId="63" fillId="0" borderId="3" xfId="0" applyNumberFormat="1" applyFont="1" applyFill="1" applyBorder="1" applyAlignment="1" applyProtection="1">
      <alignment horizontal="left" vertical="center" wrapText="1"/>
    </xf>
    <xf numFmtId="2" fontId="64" fillId="0" borderId="3" xfId="0" applyNumberFormat="1" applyFont="1" applyBorder="1"/>
    <xf numFmtId="4" fontId="11" fillId="3" borderId="3" xfId="0" applyNumberFormat="1" applyFont="1" applyFill="1" applyBorder="1" applyAlignment="1">
      <alignment horizontal="right"/>
    </xf>
    <xf numFmtId="4" fontId="11" fillId="0" borderId="3" xfId="0" applyNumberFormat="1" applyFont="1" applyFill="1" applyBorder="1" applyAlignment="1">
      <alignment horizontal="right"/>
    </xf>
    <xf numFmtId="4" fontId="11" fillId="0" borderId="3" xfId="0" applyNumberFormat="1" applyFont="1" applyBorder="1" applyAlignment="1">
      <alignment horizontal="right"/>
    </xf>
    <xf numFmtId="4" fontId="11" fillId="3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11" fillId="9" borderId="3" xfId="0" applyNumberFormat="1" applyFont="1" applyFill="1" applyBorder="1" applyAlignment="1">
      <alignment horizontal="right"/>
    </xf>
    <xf numFmtId="0" fontId="16" fillId="11" borderId="3" xfId="0" applyFont="1" applyFill="1" applyBorder="1" applyAlignment="1">
      <alignment horizontal="left" vertical="center" indent="1"/>
    </xf>
    <xf numFmtId="4" fontId="23" fillId="11" borderId="3" xfId="0" applyNumberFormat="1" applyFont="1" applyFill="1" applyBorder="1" applyAlignment="1">
      <alignment horizontal="right"/>
    </xf>
    <xf numFmtId="2" fontId="52" fillId="11" borderId="3" xfId="0" applyNumberFormat="1" applyFont="1" applyFill="1" applyBorder="1"/>
    <xf numFmtId="0" fontId="11" fillId="11" borderId="3" xfId="0" quotePrefix="1" applyFont="1" applyFill="1" applyBorder="1" applyAlignment="1">
      <alignment horizontal="left" vertical="center" wrapText="1"/>
    </xf>
    <xf numFmtId="0" fontId="16" fillId="11" borderId="3" xfId="0" quotePrefix="1" applyFont="1" applyFill="1" applyBorder="1" applyAlignment="1">
      <alignment horizontal="left" vertical="center" wrapText="1"/>
    </xf>
    <xf numFmtId="2" fontId="52" fillId="12" borderId="3" xfId="0" applyNumberFormat="1" applyFont="1" applyFill="1" applyBorder="1"/>
    <xf numFmtId="0" fontId="11" fillId="13" borderId="3" xfId="0" quotePrefix="1" applyFont="1" applyFill="1" applyBorder="1" applyAlignment="1">
      <alignment horizontal="left" vertical="center" wrapText="1"/>
    </xf>
    <xf numFmtId="2" fontId="52" fillId="13" borderId="3" xfId="0" applyNumberFormat="1" applyFont="1" applyFill="1" applyBorder="1"/>
    <xf numFmtId="0" fontId="11" fillId="11" borderId="3" xfId="0" applyFont="1" applyFill="1" applyBorder="1" applyAlignment="1">
      <alignment horizontal="left" vertical="center" indent="1"/>
    </xf>
    <xf numFmtId="0" fontId="16" fillId="13" borderId="3" xfId="0" applyFont="1" applyFill="1" applyBorder="1" applyAlignment="1">
      <alignment horizontal="left" vertical="center" indent="1"/>
    </xf>
    <xf numFmtId="4" fontId="23" fillId="13" borderId="3" xfId="0" applyNumberFormat="1" applyFont="1" applyFill="1" applyBorder="1" applyAlignment="1">
      <alignment horizontal="right"/>
    </xf>
    <xf numFmtId="2" fontId="23" fillId="13" borderId="3" xfId="0" applyNumberFormat="1" applyFont="1" applyFill="1" applyBorder="1"/>
    <xf numFmtId="0" fontId="16" fillId="12" borderId="3" xfId="0" applyFont="1" applyFill="1" applyBorder="1" applyAlignment="1">
      <alignment horizontal="left" vertical="center" indent="1"/>
    </xf>
    <xf numFmtId="4" fontId="23" fillId="12" borderId="3" xfId="0" applyNumberFormat="1" applyFont="1" applyFill="1" applyBorder="1" applyAlignment="1">
      <alignment horizontal="right"/>
    </xf>
    <xf numFmtId="2" fontId="23" fillId="12" borderId="3" xfId="0" applyNumberFormat="1" applyFont="1" applyFill="1" applyBorder="1"/>
    <xf numFmtId="0" fontId="1" fillId="2" borderId="0" xfId="0" applyFont="1" applyFill="1"/>
    <xf numFmtId="0" fontId="11" fillId="12" borderId="3" xfId="0" applyFont="1" applyFill="1" applyBorder="1" applyAlignment="1">
      <alignment horizontal="left" vertical="center" indent="1"/>
    </xf>
    <xf numFmtId="0" fontId="42" fillId="2" borderId="3" xfId="0" quotePrefix="1" applyFont="1" applyFill="1" applyBorder="1" applyAlignment="1">
      <alignment horizontal="left" vertical="center" wrapText="1"/>
    </xf>
    <xf numFmtId="0" fontId="16" fillId="12" borderId="3" xfId="0" quotePrefix="1" applyFont="1" applyFill="1" applyBorder="1" applyAlignment="1">
      <alignment horizontal="left" vertical="center" wrapText="1" indent="1"/>
    </xf>
    <xf numFmtId="0" fontId="16" fillId="15" borderId="3" xfId="0" applyFont="1" applyFill="1" applyBorder="1" applyAlignment="1">
      <alignment horizontal="left" vertical="center" indent="1"/>
    </xf>
    <xf numFmtId="0" fontId="11" fillId="15" borderId="3" xfId="0" applyFont="1" applyFill="1" applyBorder="1" applyAlignment="1">
      <alignment horizontal="left" vertical="center" wrapText="1"/>
    </xf>
    <xf numFmtId="0" fontId="16" fillId="15" borderId="3" xfId="0" quotePrefix="1" applyFont="1" applyFill="1" applyBorder="1" applyAlignment="1">
      <alignment horizontal="left" vertical="center" wrapText="1"/>
    </xf>
    <xf numFmtId="2" fontId="52" fillId="14" borderId="3" xfId="0" applyNumberFormat="1" applyFont="1" applyFill="1" applyBorder="1"/>
    <xf numFmtId="0" fontId="16" fillId="14" borderId="3" xfId="0" quotePrefix="1" applyFont="1" applyFill="1" applyBorder="1" applyAlignment="1">
      <alignment horizontal="left" vertical="center" wrapText="1"/>
    </xf>
    <xf numFmtId="4" fontId="23" fillId="14" borderId="3" xfId="0" applyNumberFormat="1" applyFont="1" applyFill="1" applyBorder="1" applyAlignment="1">
      <alignment horizontal="right"/>
    </xf>
    <xf numFmtId="2" fontId="23" fillId="14" borderId="3" xfId="0" applyNumberFormat="1" applyFont="1" applyFill="1" applyBorder="1"/>
    <xf numFmtId="0" fontId="16" fillId="12" borderId="3" xfId="0" quotePrefix="1" applyFont="1" applyFill="1" applyBorder="1" applyAlignment="1">
      <alignment horizontal="left" vertical="center" wrapText="1"/>
    </xf>
    <xf numFmtId="2" fontId="22" fillId="12" borderId="3" xfId="0" applyNumberFormat="1" applyFont="1" applyFill="1" applyBorder="1"/>
    <xf numFmtId="0" fontId="16" fillId="12" borderId="3" xfId="0" applyNumberFormat="1" applyFont="1" applyFill="1" applyBorder="1" applyAlignment="1">
      <alignment horizontal="left" vertical="center" wrapText="1" indent="1"/>
    </xf>
    <xf numFmtId="0" fontId="65" fillId="15" borderId="3" xfId="0" applyFont="1" applyFill="1" applyBorder="1"/>
    <xf numFmtId="0" fontId="66" fillId="11" borderId="3" xfId="0" applyFont="1" applyFill="1" applyBorder="1"/>
    <xf numFmtId="0" fontId="16" fillId="15" borderId="3" xfId="0" applyFont="1" applyFill="1" applyBorder="1" applyAlignment="1">
      <alignment horizontal="left" vertical="center"/>
    </xf>
    <xf numFmtId="4" fontId="23" fillId="11" borderId="3" xfId="0" applyNumberFormat="1" applyFont="1" applyFill="1" applyBorder="1"/>
    <xf numFmtId="0" fontId="16" fillId="12" borderId="3" xfId="0" applyFont="1" applyFill="1" applyBorder="1" applyAlignment="1">
      <alignment horizontal="left" vertical="center" wrapText="1"/>
    </xf>
    <xf numFmtId="0" fontId="66" fillId="15" borderId="3" xfId="0" applyFont="1" applyFill="1" applyBorder="1"/>
    <xf numFmtId="0" fontId="16" fillId="8" borderId="3" xfId="0" applyFont="1" applyFill="1" applyBorder="1" applyAlignment="1">
      <alignment horizontal="left" vertical="center" indent="1"/>
    </xf>
    <xf numFmtId="2" fontId="52" fillId="8" borderId="3" xfId="0" applyNumberFormat="1" applyFont="1" applyFill="1" applyBorder="1"/>
    <xf numFmtId="4" fontId="23" fillId="8" borderId="3" xfId="0" applyNumberFormat="1" applyFont="1" applyFill="1" applyBorder="1" applyAlignment="1">
      <alignment horizontal="right"/>
    </xf>
    <xf numFmtId="4" fontId="23" fillId="8" borderId="3" xfId="0" applyNumberFormat="1" applyFont="1" applyFill="1" applyBorder="1" applyAlignment="1">
      <alignment horizontal="right" wrapText="1"/>
    </xf>
    <xf numFmtId="164" fontId="23" fillId="8" borderId="3" xfId="0" applyNumberFormat="1" applyFont="1" applyFill="1" applyBorder="1" applyAlignment="1">
      <alignment horizontal="right"/>
    </xf>
    <xf numFmtId="4" fontId="1" fillId="8" borderId="3" xfId="0" applyNumberFormat="1" applyFont="1" applyFill="1" applyBorder="1"/>
    <xf numFmtId="4" fontId="23" fillId="8" borderId="3" xfId="0" applyNumberFormat="1" applyFont="1" applyFill="1" applyBorder="1"/>
    <xf numFmtId="2" fontId="23" fillId="8" borderId="3" xfId="0" applyNumberFormat="1" applyFont="1" applyFill="1" applyBorder="1"/>
    <xf numFmtId="2" fontId="22" fillId="11" borderId="3" xfId="0" applyNumberFormat="1" applyFont="1" applyFill="1" applyBorder="1"/>
    <xf numFmtId="2" fontId="22" fillId="13" borderId="3" xfId="0" applyNumberFormat="1" applyFont="1" applyFill="1" applyBorder="1"/>
    <xf numFmtId="0" fontId="11" fillId="12" borderId="3" xfId="0" applyFont="1" applyFill="1" applyBorder="1" applyAlignment="1">
      <alignment horizontal="left" vertical="center" wrapText="1"/>
    </xf>
    <xf numFmtId="4" fontId="52" fillId="12" borderId="3" xfId="0" applyNumberFormat="1" applyFont="1" applyFill="1" applyBorder="1" applyAlignment="1">
      <alignment vertical="center" wrapText="1"/>
    </xf>
    <xf numFmtId="4" fontId="54" fillId="12" borderId="3" xfId="0" applyNumberFormat="1" applyFont="1" applyFill="1" applyBorder="1" applyAlignment="1">
      <alignment horizontal="right"/>
    </xf>
    <xf numFmtId="0" fontId="43" fillId="2" borderId="0" xfId="0" applyFont="1" applyFill="1"/>
    <xf numFmtId="2" fontId="22" fillId="8" borderId="3" xfId="0" applyNumberFormat="1" applyFont="1" applyFill="1" applyBorder="1"/>
    <xf numFmtId="4" fontId="9" fillId="0" borderId="3" xfId="0" applyNumberFormat="1" applyFont="1" applyBorder="1"/>
    <xf numFmtId="2" fontId="32" fillId="2" borderId="3" xfId="0" applyNumberFormat="1" applyFont="1" applyFill="1" applyBorder="1" applyAlignment="1">
      <alignment horizontal="right" vertical="center" wrapText="1"/>
    </xf>
    <xf numFmtId="4" fontId="11" fillId="2" borderId="3" xfId="0" applyNumberFormat="1" applyFont="1" applyFill="1" applyBorder="1" applyAlignment="1">
      <alignment horizontal="right" vertical="top"/>
    </xf>
    <xf numFmtId="2" fontId="64" fillId="0" borderId="3" xfId="0" applyNumberFormat="1" applyFont="1" applyBorder="1" applyAlignment="1">
      <alignment vertical="top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8" fillId="2" borderId="5" xfId="0" applyNumberFormat="1" applyFont="1" applyFill="1" applyBorder="1" applyAlignment="1" applyProtection="1">
      <alignment horizontal="left" wrapText="1"/>
    </xf>
    <xf numFmtId="0" fontId="11" fillId="0" borderId="1" xfId="0" quotePrefix="1" applyFont="1" applyFill="1" applyBorder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vertical="center" wrapText="1"/>
    </xf>
    <xf numFmtId="0" fontId="31" fillId="5" borderId="3" xfId="0" applyFont="1" applyFill="1" applyBorder="1" applyAlignment="1">
      <alignment vertical="center" wrapText="1"/>
    </xf>
    <xf numFmtId="0" fontId="28" fillId="4" borderId="1" xfId="0" applyFont="1" applyFill="1" applyBorder="1" applyAlignment="1">
      <alignment vertical="center" wrapText="1"/>
    </xf>
    <xf numFmtId="0" fontId="28" fillId="4" borderId="4" xfId="0" applyFont="1" applyFill="1" applyBorder="1" applyAlignment="1">
      <alignment vertical="center" wrapText="1"/>
    </xf>
  </cellXfs>
  <cellStyles count="1">
    <cellStyle name="Normalno" xfId="0" builtinId="0"/>
  </cellStyles>
  <dxfs count="91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workbookViewId="0">
      <selection activeCell="N17" sqref="N17"/>
    </sheetView>
  </sheetViews>
  <sheetFormatPr defaultRowHeight="15" x14ac:dyDescent="0.25"/>
  <cols>
    <col min="6" max="8" width="25.28515625" customWidth="1"/>
    <col min="9" max="9" width="22.5703125" customWidth="1"/>
    <col min="10" max="10" width="25.28515625" customWidth="1"/>
    <col min="11" max="12" width="15.7109375" customWidth="1"/>
  </cols>
  <sheetData>
    <row r="1" spans="2:12" ht="42" customHeight="1" x14ac:dyDescent="0.25">
      <c r="B1" s="455" t="s">
        <v>567</v>
      </c>
      <c r="C1" s="455"/>
      <c r="D1" s="455"/>
      <c r="E1" s="455"/>
      <c r="F1" s="455"/>
      <c r="G1" s="455"/>
      <c r="H1" s="455"/>
      <c r="I1" s="455"/>
      <c r="J1" s="455"/>
      <c r="K1" s="455"/>
      <c r="L1" s="455"/>
    </row>
    <row r="2" spans="2:12" ht="18" customHeight="1" x14ac:dyDescent="0.25"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2" ht="15.75" customHeight="1" x14ac:dyDescent="0.25">
      <c r="B3" s="455" t="s">
        <v>9</v>
      </c>
      <c r="C3" s="455"/>
      <c r="D3" s="455"/>
      <c r="E3" s="455"/>
      <c r="F3" s="455"/>
      <c r="G3" s="455"/>
      <c r="H3" s="455"/>
      <c r="I3" s="455"/>
      <c r="J3" s="455"/>
      <c r="K3" s="455"/>
      <c r="L3" s="455"/>
    </row>
    <row r="4" spans="2:12" ht="36" customHeight="1" x14ac:dyDescent="0.25">
      <c r="B4" s="441"/>
      <c r="C4" s="441"/>
      <c r="D4" s="441"/>
      <c r="E4" s="37"/>
      <c r="F4" s="37"/>
      <c r="G4" s="37"/>
      <c r="H4" s="37"/>
      <c r="I4" s="37"/>
      <c r="J4" s="39"/>
      <c r="K4" s="39"/>
      <c r="L4" s="38"/>
    </row>
    <row r="5" spans="2:12" ht="18" customHeight="1" x14ac:dyDescent="0.25">
      <c r="B5" s="456" t="s">
        <v>43</v>
      </c>
      <c r="C5" s="456"/>
      <c r="D5" s="456"/>
      <c r="E5" s="456"/>
      <c r="F5" s="456"/>
      <c r="G5" s="456"/>
      <c r="H5" s="456"/>
      <c r="I5" s="456"/>
      <c r="J5" s="456"/>
      <c r="K5" s="456"/>
      <c r="L5" s="456"/>
    </row>
    <row r="6" spans="2:12" ht="18" customHeight="1" x14ac:dyDescent="0.25">
      <c r="B6" s="40"/>
      <c r="C6" s="41"/>
      <c r="D6" s="41"/>
      <c r="E6" s="41"/>
      <c r="F6" s="41"/>
      <c r="G6" s="41"/>
      <c r="H6" s="41"/>
      <c r="I6" s="41"/>
      <c r="J6" s="41"/>
      <c r="K6" s="41"/>
      <c r="L6" s="38"/>
    </row>
    <row r="7" spans="2:12" x14ac:dyDescent="0.25">
      <c r="B7" s="464" t="s">
        <v>44</v>
      </c>
      <c r="C7" s="464"/>
      <c r="D7" s="464"/>
      <c r="E7" s="464"/>
      <c r="F7" s="464"/>
      <c r="G7" s="42"/>
      <c r="H7" s="42"/>
      <c r="I7" s="42"/>
      <c r="J7" s="42"/>
      <c r="K7" s="43"/>
      <c r="L7" s="38"/>
    </row>
    <row r="8" spans="2:12" ht="25.5" x14ac:dyDescent="0.25">
      <c r="B8" s="445" t="s">
        <v>6</v>
      </c>
      <c r="C8" s="446"/>
      <c r="D8" s="446"/>
      <c r="E8" s="446"/>
      <c r="F8" s="447"/>
      <c r="G8" s="21" t="s">
        <v>51</v>
      </c>
      <c r="H8" s="1" t="s">
        <v>546</v>
      </c>
      <c r="I8" s="1" t="s">
        <v>543</v>
      </c>
      <c r="J8" s="21" t="s">
        <v>541</v>
      </c>
      <c r="K8" s="1" t="s">
        <v>14</v>
      </c>
      <c r="L8" s="1" t="s">
        <v>35</v>
      </c>
    </row>
    <row r="9" spans="2:12" s="24" customFormat="1" ht="11.25" x14ac:dyDescent="0.2">
      <c r="B9" s="448">
        <v>1</v>
      </c>
      <c r="C9" s="448"/>
      <c r="D9" s="448"/>
      <c r="E9" s="448"/>
      <c r="F9" s="449"/>
      <c r="G9" s="23">
        <v>2</v>
      </c>
      <c r="H9" s="332">
        <v>3</v>
      </c>
      <c r="I9" s="332">
        <v>4</v>
      </c>
      <c r="J9" s="22">
        <v>5</v>
      </c>
      <c r="K9" s="22" t="s">
        <v>16</v>
      </c>
      <c r="L9" s="22" t="s">
        <v>544</v>
      </c>
    </row>
    <row r="10" spans="2:12" x14ac:dyDescent="0.25">
      <c r="B10" s="462" t="s">
        <v>0</v>
      </c>
      <c r="C10" s="440"/>
      <c r="D10" s="440"/>
      <c r="E10" s="440"/>
      <c r="F10" s="463"/>
      <c r="G10" s="378">
        <f>G11+G12</f>
        <v>15893011.67</v>
      </c>
      <c r="H10" s="378">
        <f>H11+H12</f>
        <v>7723281.7400000002</v>
      </c>
      <c r="I10" s="378">
        <f>I11+I12</f>
        <v>0</v>
      </c>
      <c r="J10" s="378">
        <f>J11+J12</f>
        <v>7778527.54</v>
      </c>
      <c r="K10" s="378">
        <f>J10/G10*100</f>
        <v>48.943068195708435</v>
      </c>
      <c r="L10" s="378">
        <f>J10/H10*100</f>
        <v>100.71531509350325</v>
      </c>
    </row>
    <row r="11" spans="2:12" x14ac:dyDescent="0.25">
      <c r="B11" s="450" t="s">
        <v>36</v>
      </c>
      <c r="C11" s="451"/>
      <c r="D11" s="451"/>
      <c r="E11" s="451"/>
      <c r="F11" s="460"/>
      <c r="G11" s="379">
        <v>15893011.67</v>
      </c>
      <c r="H11" s="379">
        <v>7723281.7400000002</v>
      </c>
      <c r="I11" s="379">
        <v>0</v>
      </c>
      <c r="J11" s="379">
        <v>7778527.54</v>
      </c>
      <c r="K11" s="226">
        <f t="shared" ref="K11:K15" si="0">J11/G11*100</f>
        <v>48.943068195708435</v>
      </c>
      <c r="L11" s="226">
        <f t="shared" ref="L11:L15" si="1">J11/H11*100</f>
        <v>100.71531509350325</v>
      </c>
    </row>
    <row r="12" spans="2:12" x14ac:dyDescent="0.25">
      <c r="B12" s="465" t="s">
        <v>41</v>
      </c>
      <c r="C12" s="460"/>
      <c r="D12" s="460"/>
      <c r="E12" s="460"/>
      <c r="F12" s="460"/>
      <c r="G12" s="379">
        <v>0</v>
      </c>
      <c r="H12" s="379">
        <v>0</v>
      </c>
      <c r="I12" s="379">
        <v>0</v>
      </c>
      <c r="J12" s="379">
        <v>0</v>
      </c>
      <c r="K12" s="226">
        <v>0</v>
      </c>
      <c r="L12" s="226">
        <v>0</v>
      </c>
    </row>
    <row r="13" spans="2:12" x14ac:dyDescent="0.25">
      <c r="B13" s="18" t="s">
        <v>1</v>
      </c>
      <c r="C13" s="33"/>
      <c r="D13" s="33"/>
      <c r="E13" s="33"/>
      <c r="F13" s="33"/>
      <c r="G13" s="378">
        <f>G14+G15</f>
        <v>18783671.879999999</v>
      </c>
      <c r="H13" s="378">
        <f>H14+H15</f>
        <v>8167281.7400000002</v>
      </c>
      <c r="I13" s="378">
        <f>I14+I15</f>
        <v>0</v>
      </c>
      <c r="J13" s="378">
        <f>J14+J15</f>
        <v>8354794.2300000004</v>
      </c>
      <c r="K13" s="383">
        <f t="shared" si="0"/>
        <v>44.479025631276095</v>
      </c>
      <c r="L13" s="378">
        <f t="shared" si="1"/>
        <v>102.29589839030091</v>
      </c>
    </row>
    <row r="14" spans="2:12" x14ac:dyDescent="0.25">
      <c r="B14" s="458" t="s">
        <v>37</v>
      </c>
      <c r="C14" s="451"/>
      <c r="D14" s="451"/>
      <c r="E14" s="451"/>
      <c r="F14" s="451"/>
      <c r="G14" s="379">
        <v>7170053.21</v>
      </c>
      <c r="H14" s="379">
        <v>6830267.7800000003</v>
      </c>
      <c r="I14" s="379">
        <v>0</v>
      </c>
      <c r="J14" s="379">
        <v>6693527.8799999999</v>
      </c>
      <c r="K14" s="226">
        <f t="shared" si="0"/>
        <v>93.353949879543492</v>
      </c>
      <c r="L14" s="226">
        <f t="shared" si="1"/>
        <v>97.998030173862375</v>
      </c>
    </row>
    <row r="15" spans="2:12" x14ac:dyDescent="0.25">
      <c r="B15" s="459" t="s">
        <v>38</v>
      </c>
      <c r="C15" s="460"/>
      <c r="D15" s="460"/>
      <c r="E15" s="460"/>
      <c r="F15" s="460"/>
      <c r="G15" s="380">
        <v>11613618.67</v>
      </c>
      <c r="H15" s="380">
        <v>1337013.96</v>
      </c>
      <c r="I15" s="380">
        <v>0</v>
      </c>
      <c r="J15" s="380">
        <v>1661266.35</v>
      </c>
      <c r="K15" s="226">
        <f t="shared" si="0"/>
        <v>14.304467859714908</v>
      </c>
      <c r="L15" s="226">
        <f t="shared" si="1"/>
        <v>124.25198238019894</v>
      </c>
    </row>
    <row r="16" spans="2:12" x14ac:dyDescent="0.25">
      <c r="B16" s="439" t="s">
        <v>45</v>
      </c>
      <c r="C16" s="440"/>
      <c r="D16" s="440"/>
      <c r="E16" s="440"/>
      <c r="F16" s="440"/>
      <c r="G16" s="378">
        <v>638174.92000000004</v>
      </c>
      <c r="H16" s="378"/>
      <c r="I16" s="381"/>
      <c r="J16" s="381">
        <v>63706.69</v>
      </c>
      <c r="K16" s="383"/>
      <c r="L16" s="378"/>
    </row>
    <row r="17" spans="1:43" ht="18" x14ac:dyDescent="0.25">
      <c r="B17" s="37"/>
      <c r="C17" s="44"/>
      <c r="D17" s="44"/>
      <c r="E17" s="44"/>
      <c r="F17" s="44"/>
      <c r="G17" s="337"/>
      <c r="H17" s="337"/>
      <c r="I17" s="338"/>
      <c r="J17" s="338"/>
      <c r="K17" s="338"/>
      <c r="L17" s="338"/>
    </row>
    <row r="18" spans="1:43" ht="18" customHeight="1" x14ac:dyDescent="0.25">
      <c r="B18" s="464" t="s">
        <v>46</v>
      </c>
      <c r="C18" s="464"/>
      <c r="D18" s="464"/>
      <c r="E18" s="464"/>
      <c r="F18" s="464"/>
      <c r="G18" s="44"/>
      <c r="H18" s="44"/>
      <c r="I18" s="45"/>
      <c r="J18" s="45"/>
      <c r="K18" s="45"/>
      <c r="L18" s="45"/>
    </row>
    <row r="19" spans="1:43" ht="25.5" x14ac:dyDescent="0.25">
      <c r="B19" s="445" t="s">
        <v>6</v>
      </c>
      <c r="C19" s="446"/>
      <c r="D19" s="446"/>
      <c r="E19" s="446"/>
      <c r="F19" s="447"/>
      <c r="G19" s="21" t="s">
        <v>51</v>
      </c>
      <c r="H19" s="1" t="s">
        <v>546</v>
      </c>
      <c r="I19" s="1" t="s">
        <v>543</v>
      </c>
      <c r="J19" s="21" t="s">
        <v>541</v>
      </c>
      <c r="K19" s="1" t="s">
        <v>14</v>
      </c>
      <c r="L19" s="1" t="s">
        <v>35</v>
      </c>
    </row>
    <row r="20" spans="1:43" s="24" customFormat="1" x14ac:dyDescent="0.25">
      <c r="B20" s="448">
        <v>1</v>
      </c>
      <c r="C20" s="448"/>
      <c r="D20" s="448"/>
      <c r="E20" s="448"/>
      <c r="F20" s="449"/>
      <c r="G20" s="23">
        <v>2</v>
      </c>
      <c r="H20" s="22">
        <v>3</v>
      </c>
      <c r="I20" s="22">
        <v>4</v>
      </c>
      <c r="J20" s="22">
        <v>5</v>
      </c>
      <c r="K20" s="22" t="s">
        <v>16</v>
      </c>
      <c r="L20" s="22" t="s">
        <v>544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4"/>
      <c r="B21" s="450" t="s">
        <v>39</v>
      </c>
      <c r="C21" s="452"/>
      <c r="D21" s="452"/>
      <c r="E21" s="452"/>
      <c r="F21" s="453"/>
      <c r="G21" s="382">
        <v>3661541.32</v>
      </c>
      <c r="H21" s="382">
        <v>444000</v>
      </c>
      <c r="I21" s="382">
        <v>0</v>
      </c>
      <c r="J21" s="382">
        <v>0</v>
      </c>
      <c r="K21" s="226">
        <f t="shared" ref="K21" si="2">J21/G21*100</f>
        <v>0</v>
      </c>
      <c r="L21" s="226">
        <v>0</v>
      </c>
    </row>
    <row r="22" spans="1:43" x14ac:dyDescent="0.25">
      <c r="A22" s="24"/>
      <c r="B22" s="450" t="s">
        <v>40</v>
      </c>
      <c r="C22" s="451"/>
      <c r="D22" s="451"/>
      <c r="E22" s="451"/>
      <c r="F22" s="451"/>
      <c r="G22" s="382"/>
      <c r="H22" s="382"/>
      <c r="I22" s="382"/>
      <c r="J22" s="382"/>
      <c r="K22" s="382"/>
      <c r="L22" s="382"/>
    </row>
    <row r="23" spans="1:43" s="34" customFormat="1" ht="15" customHeight="1" x14ac:dyDescent="0.25">
      <c r="A23" s="24"/>
      <c r="B23" s="442" t="s">
        <v>42</v>
      </c>
      <c r="C23" s="443"/>
      <c r="D23" s="443"/>
      <c r="E23" s="443"/>
      <c r="F23" s="444"/>
      <c r="G23" s="17"/>
      <c r="H23" s="17"/>
      <c r="I23" s="17"/>
      <c r="J23" s="17"/>
      <c r="K23" s="17"/>
      <c r="L23" s="17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4" customFormat="1" ht="15" customHeight="1" x14ac:dyDescent="0.25">
      <c r="A24" s="24"/>
      <c r="B24" s="442" t="s">
        <v>47</v>
      </c>
      <c r="C24" s="443"/>
      <c r="D24" s="443"/>
      <c r="E24" s="443"/>
      <c r="F24" s="444"/>
      <c r="G24" s="17"/>
      <c r="H24" s="17"/>
      <c r="I24" s="17"/>
      <c r="J24" s="17"/>
      <c r="K24" s="17"/>
      <c r="L24" s="1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4"/>
      <c r="B25" s="439" t="s">
        <v>48</v>
      </c>
      <c r="C25" s="440"/>
      <c r="D25" s="440"/>
      <c r="E25" s="440"/>
      <c r="F25" s="440"/>
      <c r="G25" s="17"/>
      <c r="H25" s="17"/>
      <c r="I25" s="17"/>
      <c r="J25" s="17"/>
      <c r="K25" s="17"/>
      <c r="L25" s="17"/>
    </row>
    <row r="26" spans="1:43" ht="15.75" x14ac:dyDescent="0.25">
      <c r="B26" s="46"/>
      <c r="C26" s="47"/>
      <c r="D26" s="47"/>
      <c r="E26" s="47"/>
      <c r="F26" s="47"/>
      <c r="G26" s="48"/>
      <c r="H26" s="48"/>
      <c r="I26" s="48"/>
      <c r="J26" s="48"/>
      <c r="K26" s="48"/>
      <c r="L26" s="38"/>
    </row>
    <row r="27" spans="1:43" ht="15.75" x14ac:dyDescent="0.25">
      <c r="B27" s="454"/>
      <c r="C27" s="454"/>
      <c r="D27" s="454"/>
      <c r="E27" s="454"/>
      <c r="F27" s="454"/>
      <c r="G27" s="454"/>
      <c r="H27" s="454"/>
      <c r="I27" s="454"/>
      <c r="J27" s="454"/>
      <c r="K27" s="454"/>
      <c r="L27" s="454"/>
    </row>
    <row r="28" spans="1:43" ht="15.75" x14ac:dyDescent="0.25">
      <c r="B28" s="13"/>
      <c r="C28" s="14"/>
      <c r="D28" s="14"/>
      <c r="E28" s="14"/>
      <c r="F28" s="14"/>
      <c r="G28" s="15"/>
      <c r="H28" s="15"/>
      <c r="I28" s="15"/>
      <c r="J28" s="15"/>
      <c r="K28" s="15"/>
    </row>
    <row r="29" spans="1:43" ht="15" customHeight="1" x14ac:dyDescent="0.25">
      <c r="B29" s="461"/>
      <c r="C29" s="461"/>
      <c r="D29" s="461"/>
      <c r="E29" s="461"/>
      <c r="F29" s="461"/>
      <c r="G29" s="461"/>
      <c r="H29" s="461"/>
      <c r="I29" s="461"/>
      <c r="J29" s="461"/>
      <c r="K29" s="461"/>
      <c r="L29" s="461"/>
    </row>
    <row r="30" spans="1:43" x14ac:dyDescent="0.25"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43" ht="15" customHeight="1" x14ac:dyDescent="0.25">
      <c r="B31" s="461"/>
      <c r="C31" s="461"/>
      <c r="D31" s="461"/>
      <c r="E31" s="461"/>
      <c r="F31" s="461"/>
      <c r="G31" s="461"/>
      <c r="H31" s="461"/>
      <c r="I31" s="461"/>
      <c r="J31" s="461"/>
      <c r="K31" s="461"/>
      <c r="L31" s="461"/>
    </row>
    <row r="32" spans="1:43" ht="36.75" customHeight="1" x14ac:dyDescent="0.25">
      <c r="B32" s="461"/>
      <c r="C32" s="461"/>
      <c r="D32" s="461"/>
      <c r="E32" s="461"/>
      <c r="F32" s="461"/>
      <c r="G32" s="461"/>
      <c r="H32" s="461"/>
      <c r="I32" s="461"/>
      <c r="J32" s="461"/>
      <c r="K32" s="461"/>
      <c r="L32" s="461"/>
    </row>
    <row r="33" spans="2:12" x14ac:dyDescent="0.25">
      <c r="B33" s="457"/>
      <c r="C33" s="457"/>
      <c r="D33" s="457"/>
      <c r="E33" s="457"/>
      <c r="F33" s="457"/>
      <c r="G33" s="457"/>
      <c r="H33" s="457"/>
      <c r="I33" s="457"/>
      <c r="J33" s="457"/>
      <c r="K33" s="457"/>
    </row>
    <row r="34" spans="2:12" ht="15" customHeight="1" x14ac:dyDescent="0.25">
      <c r="B34" s="438"/>
      <c r="C34" s="438"/>
      <c r="D34" s="438"/>
      <c r="E34" s="438"/>
      <c r="F34" s="438"/>
      <c r="G34" s="438"/>
      <c r="H34" s="438"/>
      <c r="I34" s="438"/>
      <c r="J34" s="438"/>
      <c r="K34" s="438"/>
      <c r="L34" s="438"/>
    </row>
    <row r="35" spans="2:12" x14ac:dyDescent="0.25">
      <c r="B35" s="438"/>
      <c r="C35" s="438"/>
      <c r="D35" s="438"/>
      <c r="E35" s="438"/>
      <c r="F35" s="438"/>
      <c r="G35" s="438"/>
      <c r="H35" s="438"/>
      <c r="I35" s="438"/>
      <c r="J35" s="438"/>
      <c r="K35" s="438"/>
      <c r="L35" s="438"/>
    </row>
  </sheetData>
  <mergeCells count="27"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8"/>
  <sheetViews>
    <sheetView zoomScale="110" zoomScaleNormal="110" workbookViewId="0">
      <selection activeCell="L126" sqref="L126"/>
    </sheetView>
  </sheetViews>
  <sheetFormatPr defaultRowHeight="15" x14ac:dyDescent="0.25"/>
  <cols>
    <col min="1" max="1" width="9.140625" style="53"/>
    <col min="2" max="2" width="7.42578125" style="53" bestFit="1" customWidth="1"/>
    <col min="3" max="3" width="8.42578125" style="53" bestFit="1" customWidth="1"/>
    <col min="4" max="4" width="11.42578125" style="53" customWidth="1"/>
    <col min="5" max="5" width="8.42578125" style="53" customWidth="1"/>
    <col min="6" max="6" width="46" style="53" customWidth="1"/>
    <col min="7" max="7" width="25.28515625" style="53" customWidth="1"/>
    <col min="8" max="8" width="23" style="53" customWidth="1"/>
    <col min="9" max="9" width="19.28515625" style="53" customWidth="1"/>
    <col min="10" max="10" width="25.5703125" style="38" customWidth="1"/>
    <col min="11" max="12" width="15.7109375" style="53" customWidth="1"/>
    <col min="13" max="16384" width="9.140625" style="53"/>
  </cols>
  <sheetData>
    <row r="1" spans="1:12" x14ac:dyDescent="0.25">
      <c r="A1" s="53" t="s">
        <v>405</v>
      </c>
    </row>
    <row r="2" spans="1:12" x14ac:dyDescent="0.25">
      <c r="A2" s="53" t="s">
        <v>406</v>
      </c>
    </row>
    <row r="3" spans="1:12" x14ac:dyDescent="0.25">
      <c r="A3" s="53" t="s">
        <v>368</v>
      </c>
    </row>
    <row r="4" spans="1:12" x14ac:dyDescent="0.25">
      <c r="A4" s="53" t="s">
        <v>407</v>
      </c>
    </row>
    <row r="7" spans="1:12" ht="15.75" customHeight="1" x14ac:dyDescent="0.25">
      <c r="B7" s="467" t="s">
        <v>9</v>
      </c>
      <c r="C7" s="467"/>
      <c r="D7" s="467"/>
      <c r="E7" s="467"/>
      <c r="F7" s="467"/>
      <c r="G7" s="467"/>
      <c r="H7" s="467"/>
      <c r="I7" s="467"/>
      <c r="J7" s="467"/>
      <c r="K7" s="467"/>
      <c r="L7" s="467"/>
    </row>
    <row r="8" spans="1:12" ht="18" x14ac:dyDescent="0.25">
      <c r="B8" s="312"/>
      <c r="C8" s="312"/>
      <c r="D8" s="312"/>
      <c r="E8" s="312"/>
      <c r="F8" s="312"/>
      <c r="G8" s="312"/>
      <c r="H8" s="312"/>
      <c r="I8" s="312"/>
      <c r="J8" s="313"/>
      <c r="K8" s="314"/>
      <c r="L8" s="314"/>
    </row>
    <row r="9" spans="1:12" ht="15.75" customHeight="1" x14ac:dyDescent="0.25">
      <c r="B9" s="467" t="s">
        <v>49</v>
      </c>
      <c r="C9" s="467"/>
      <c r="D9" s="467"/>
      <c r="E9" s="467"/>
      <c r="F9" s="467"/>
      <c r="G9" s="467"/>
      <c r="H9" s="467"/>
      <c r="I9" s="467"/>
      <c r="J9" s="467"/>
      <c r="K9" s="467"/>
      <c r="L9" s="467"/>
    </row>
    <row r="10" spans="1:12" ht="18" x14ac:dyDescent="0.25">
      <c r="B10" s="312"/>
      <c r="C10" s="312"/>
      <c r="D10" s="312"/>
      <c r="E10" s="312"/>
      <c r="F10" s="312"/>
      <c r="G10" s="312"/>
      <c r="H10" s="312"/>
      <c r="I10" s="312"/>
      <c r="J10" s="313"/>
      <c r="K10" s="314"/>
      <c r="L10" s="314"/>
    </row>
    <row r="11" spans="1:12" ht="15.75" customHeight="1" x14ac:dyDescent="0.25">
      <c r="B11" s="467" t="s">
        <v>15</v>
      </c>
      <c r="C11" s="467"/>
      <c r="D11" s="467"/>
      <c r="E11" s="467"/>
      <c r="F11" s="467"/>
      <c r="G11" s="467"/>
      <c r="H11" s="467"/>
      <c r="I11" s="467"/>
      <c r="J11" s="467"/>
      <c r="K11" s="467"/>
      <c r="L11" s="467"/>
    </row>
    <row r="12" spans="1:12" ht="18" x14ac:dyDescent="0.25">
      <c r="B12" s="244"/>
      <c r="C12" s="244"/>
      <c r="D12" s="244"/>
      <c r="E12" s="244"/>
      <c r="F12" s="244"/>
      <c r="G12" s="244"/>
      <c r="H12" s="244"/>
      <c r="I12" s="244"/>
      <c r="J12" s="243"/>
      <c r="K12" s="242"/>
      <c r="L12" s="242"/>
    </row>
    <row r="13" spans="1:12" ht="45" customHeight="1" x14ac:dyDescent="0.25">
      <c r="B13" s="471" t="s">
        <v>6</v>
      </c>
      <c r="C13" s="472"/>
      <c r="D13" s="472"/>
      <c r="E13" s="472"/>
      <c r="F13" s="473"/>
      <c r="G13" s="241" t="s">
        <v>367</v>
      </c>
      <c r="H13" s="241" t="s">
        <v>562</v>
      </c>
      <c r="I13" s="241" t="s">
        <v>543</v>
      </c>
      <c r="J13" s="241" t="s">
        <v>552</v>
      </c>
      <c r="K13" s="241" t="s">
        <v>14</v>
      </c>
      <c r="L13" s="241" t="s">
        <v>35</v>
      </c>
    </row>
    <row r="14" spans="1:12" x14ac:dyDescent="0.25">
      <c r="B14" s="468">
        <v>1</v>
      </c>
      <c r="C14" s="469"/>
      <c r="D14" s="469"/>
      <c r="E14" s="469"/>
      <c r="F14" s="470"/>
      <c r="G14" s="240">
        <v>2</v>
      </c>
      <c r="H14" s="240">
        <v>3</v>
      </c>
      <c r="I14" s="240">
        <v>4</v>
      </c>
      <c r="J14" s="240">
        <v>5</v>
      </c>
      <c r="K14" s="240" t="s">
        <v>16</v>
      </c>
      <c r="L14" s="240" t="s">
        <v>544</v>
      </c>
    </row>
    <row r="15" spans="1:12" x14ac:dyDescent="0.25">
      <c r="B15" s="239"/>
      <c r="C15" s="239"/>
      <c r="D15" s="239"/>
      <c r="E15" s="239"/>
      <c r="F15" s="239" t="s">
        <v>499</v>
      </c>
      <c r="G15" s="250">
        <f>G16+G43</f>
        <v>19554552.989999998</v>
      </c>
      <c r="H15" s="250">
        <f>H16+H43</f>
        <v>8167281.7400000002</v>
      </c>
      <c r="I15" s="250">
        <f>I16+I43</f>
        <v>0</v>
      </c>
      <c r="J15" s="250">
        <f>J16+J43</f>
        <v>7778527.540000001</v>
      </c>
      <c r="K15" s="245">
        <f t="shared" ref="K15:K42" si="0">J15/G15*100</f>
        <v>39.778600635759162</v>
      </c>
      <c r="L15" s="245">
        <f>J15/H15*100</f>
        <v>95.240102981925546</v>
      </c>
    </row>
    <row r="16" spans="1:12" x14ac:dyDescent="0.25">
      <c r="B16" s="239">
        <v>6</v>
      </c>
      <c r="C16" s="239"/>
      <c r="D16" s="239"/>
      <c r="E16" s="239"/>
      <c r="F16" s="239" t="s">
        <v>2</v>
      </c>
      <c r="G16" s="250">
        <f>G17+G27+G30+G33+G39</f>
        <v>15893011.669999998</v>
      </c>
      <c r="H16" s="250">
        <f t="shared" ref="H16" si="1">H17+H27+H30+H33+H39</f>
        <v>7723281.7400000002</v>
      </c>
      <c r="I16" s="250">
        <f>I17+I27+I30+I33+I39</f>
        <v>0</v>
      </c>
      <c r="J16" s="250">
        <f>J17+J27+J30+J33+J39</f>
        <v>7778527.540000001</v>
      </c>
      <c r="K16" s="245">
        <f t="shared" si="0"/>
        <v>48.943068195708442</v>
      </c>
      <c r="L16" s="245">
        <f t="shared" ref="L16:L41" si="2">J16/H16*100</f>
        <v>100.71531509350325</v>
      </c>
    </row>
    <row r="17" spans="2:12" ht="25.5" x14ac:dyDescent="0.25">
      <c r="B17" s="239"/>
      <c r="C17" s="220">
        <v>63</v>
      </c>
      <c r="D17" s="220"/>
      <c r="E17" s="220"/>
      <c r="F17" s="239" t="s">
        <v>17</v>
      </c>
      <c r="G17" s="250">
        <f>G18+G20+G24</f>
        <v>7606125.6399999997</v>
      </c>
      <c r="H17" s="250">
        <f t="shared" ref="H17:J17" si="3">H18+H20+H24</f>
        <v>6775981.3399999999</v>
      </c>
      <c r="I17" s="250">
        <f>I18+I20+I24</f>
        <v>0</v>
      </c>
      <c r="J17" s="250">
        <f t="shared" si="3"/>
        <v>6056118.8000000007</v>
      </c>
      <c r="K17" s="245">
        <f t="shared" si="0"/>
        <v>79.6215982569544</v>
      </c>
      <c r="L17" s="245">
        <f t="shared" si="2"/>
        <v>89.376261475950301</v>
      </c>
    </row>
    <row r="18" spans="2:12" x14ac:dyDescent="0.25">
      <c r="B18" s="56"/>
      <c r="C18" s="56"/>
      <c r="D18" s="56">
        <v>633</v>
      </c>
      <c r="E18" s="56"/>
      <c r="F18" s="60" t="s">
        <v>366</v>
      </c>
      <c r="G18" s="250">
        <f t="shared" ref="G18:J18" si="4">G19</f>
        <v>3340.17</v>
      </c>
      <c r="H18" s="250">
        <f t="shared" si="4"/>
        <v>20000</v>
      </c>
      <c r="I18" s="250">
        <f t="shared" si="4"/>
        <v>0</v>
      </c>
      <c r="J18" s="250">
        <f t="shared" si="4"/>
        <v>12420.35</v>
      </c>
      <c r="K18" s="245">
        <f t="shared" si="0"/>
        <v>371.84784007999593</v>
      </c>
      <c r="L18" s="245">
        <f t="shared" si="2"/>
        <v>62.101750000000003</v>
      </c>
    </row>
    <row r="19" spans="2:12" x14ac:dyDescent="0.25">
      <c r="B19" s="56"/>
      <c r="C19" s="56"/>
      <c r="D19" s="56"/>
      <c r="E19" s="56">
        <v>6331</v>
      </c>
      <c r="F19" s="56" t="s">
        <v>365</v>
      </c>
      <c r="G19" s="249">
        <v>3340.17</v>
      </c>
      <c r="H19" s="249">
        <v>20000</v>
      </c>
      <c r="I19" s="249">
        <v>0</v>
      </c>
      <c r="J19" s="253">
        <v>12420.35</v>
      </c>
      <c r="K19" s="245">
        <f t="shared" si="0"/>
        <v>371.84784007999593</v>
      </c>
      <c r="L19" s="245">
        <f t="shared" si="2"/>
        <v>62.101750000000003</v>
      </c>
    </row>
    <row r="20" spans="2:12" x14ac:dyDescent="0.25">
      <c r="B20" s="56"/>
      <c r="C20" s="56"/>
      <c r="D20" s="56">
        <v>636</v>
      </c>
      <c r="E20" s="56"/>
      <c r="F20" s="60" t="s">
        <v>364</v>
      </c>
      <c r="G20" s="250">
        <f>G21</f>
        <v>1630123.4600000002</v>
      </c>
      <c r="H20" s="250">
        <f t="shared" ref="H20:J20" si="5">H21</f>
        <v>2302359.69</v>
      </c>
      <c r="I20" s="250">
        <f t="shared" si="5"/>
        <v>0</v>
      </c>
      <c r="J20" s="250">
        <f t="shared" si="5"/>
        <v>2175733.2800000003</v>
      </c>
      <c r="K20" s="245">
        <f t="shared" si="0"/>
        <v>133.47045996135779</v>
      </c>
      <c r="L20" s="245">
        <f t="shared" si="2"/>
        <v>94.500146499698332</v>
      </c>
    </row>
    <row r="21" spans="2:12" x14ac:dyDescent="0.25">
      <c r="B21" s="56"/>
      <c r="C21" s="56"/>
      <c r="D21" s="56"/>
      <c r="E21" s="56">
        <v>636</v>
      </c>
      <c r="F21" s="60" t="s">
        <v>364</v>
      </c>
      <c r="G21" s="250">
        <f>G22+G23</f>
        <v>1630123.4600000002</v>
      </c>
      <c r="H21" s="250">
        <f t="shared" ref="H21:J21" si="6">H22+H23</f>
        <v>2302359.69</v>
      </c>
      <c r="I21" s="250">
        <f t="shared" si="6"/>
        <v>0</v>
      </c>
      <c r="J21" s="250">
        <f t="shared" si="6"/>
        <v>2175733.2800000003</v>
      </c>
      <c r="K21" s="245">
        <f t="shared" si="0"/>
        <v>133.47045996135779</v>
      </c>
      <c r="L21" s="245">
        <f t="shared" si="2"/>
        <v>94.500146499698332</v>
      </c>
    </row>
    <row r="22" spans="2:12" x14ac:dyDescent="0.25">
      <c r="B22" s="56"/>
      <c r="C22" s="56"/>
      <c r="D22" s="56"/>
      <c r="E22" s="56">
        <v>6361</v>
      </c>
      <c r="F22" s="56" t="s">
        <v>490</v>
      </c>
      <c r="G22" s="254">
        <v>1629163.34</v>
      </c>
      <c r="H22" s="249">
        <v>2302359.69</v>
      </c>
      <c r="I22" s="249">
        <v>0</v>
      </c>
      <c r="J22" s="263">
        <v>2173861.7400000002</v>
      </c>
      <c r="K22" s="245">
        <f t="shared" si="0"/>
        <v>133.43424116086481</v>
      </c>
      <c r="L22" s="245">
        <f t="shared" si="2"/>
        <v>94.41885859285523</v>
      </c>
    </row>
    <row r="23" spans="2:12" ht="26.25" customHeight="1" x14ac:dyDescent="0.25">
      <c r="B23" s="56"/>
      <c r="C23" s="56"/>
      <c r="D23" s="56"/>
      <c r="E23" s="56">
        <v>6362</v>
      </c>
      <c r="F23" s="62" t="s">
        <v>563</v>
      </c>
      <c r="G23" s="249">
        <v>960.12</v>
      </c>
      <c r="H23" s="249">
        <v>0</v>
      </c>
      <c r="I23" s="249">
        <v>0</v>
      </c>
      <c r="J23" s="222">
        <v>1871.54</v>
      </c>
      <c r="K23" s="245">
        <v>0</v>
      </c>
      <c r="L23" s="245">
        <v>0</v>
      </c>
    </row>
    <row r="24" spans="2:12" x14ac:dyDescent="0.25">
      <c r="B24" s="56"/>
      <c r="C24" s="56"/>
      <c r="D24" s="56">
        <v>638</v>
      </c>
      <c r="E24" s="56"/>
      <c r="F24" s="60" t="s">
        <v>363</v>
      </c>
      <c r="G24" s="250">
        <f>G25+G26</f>
        <v>5972662.0099999998</v>
      </c>
      <c r="H24" s="250">
        <f>H25+H26</f>
        <v>4453621.6500000004</v>
      </c>
      <c r="I24" s="250">
        <f t="shared" ref="I24:J24" si="7">I25+I26</f>
        <v>0</v>
      </c>
      <c r="J24" s="250">
        <f t="shared" si="7"/>
        <v>3867965.17</v>
      </c>
      <c r="K24" s="245">
        <f t="shared" si="0"/>
        <v>64.761159488413782</v>
      </c>
      <c r="L24" s="245">
        <f t="shared" si="2"/>
        <v>86.849882499560778</v>
      </c>
    </row>
    <row r="25" spans="2:12" x14ac:dyDescent="0.25">
      <c r="B25" s="56"/>
      <c r="C25" s="56"/>
      <c r="D25" s="56"/>
      <c r="E25" s="56">
        <v>6381</v>
      </c>
      <c r="F25" s="56" t="s">
        <v>363</v>
      </c>
      <c r="G25" s="249">
        <v>3478830.91</v>
      </c>
      <c r="H25" s="249">
        <v>4453621.6500000004</v>
      </c>
      <c r="I25" s="249">
        <v>0</v>
      </c>
      <c r="J25" s="249">
        <v>644750.41</v>
      </c>
      <c r="K25" s="245">
        <f t="shared" si="0"/>
        <v>18.533536888690001</v>
      </c>
      <c r="L25" s="245">
        <f t="shared" si="2"/>
        <v>14.476991102286382</v>
      </c>
    </row>
    <row r="26" spans="2:12" x14ac:dyDescent="0.25">
      <c r="B26" s="56"/>
      <c r="C26" s="56"/>
      <c r="D26" s="56"/>
      <c r="E26" s="56">
        <v>6382</v>
      </c>
      <c r="F26" s="56" t="s">
        <v>467</v>
      </c>
      <c r="G26" s="249">
        <v>2493831.1</v>
      </c>
      <c r="H26" s="249"/>
      <c r="I26" s="249">
        <v>0</v>
      </c>
      <c r="J26" s="249">
        <v>3223214.76</v>
      </c>
      <c r="K26" s="245">
        <f t="shared" si="0"/>
        <v>129.24751640157183</v>
      </c>
      <c r="L26" s="245">
        <v>0</v>
      </c>
    </row>
    <row r="27" spans="2:12" x14ac:dyDescent="0.25">
      <c r="B27" s="56"/>
      <c r="C27" s="56">
        <v>65</v>
      </c>
      <c r="D27" s="259"/>
      <c r="E27" s="259"/>
      <c r="F27" s="259"/>
      <c r="G27" s="250">
        <f>G28</f>
        <v>0</v>
      </c>
      <c r="H27" s="250">
        <f t="shared" ref="H27:J27" si="8">H28</f>
        <v>8200</v>
      </c>
      <c r="I27" s="250">
        <f t="shared" si="8"/>
        <v>0</v>
      </c>
      <c r="J27" s="250">
        <f t="shared" si="8"/>
        <v>16454.91</v>
      </c>
      <c r="K27" s="245">
        <v>0</v>
      </c>
      <c r="L27" s="245">
        <f t="shared" si="2"/>
        <v>200.66963414634148</v>
      </c>
    </row>
    <row r="28" spans="2:12" x14ac:dyDescent="0.25">
      <c r="B28" s="56"/>
      <c r="C28" s="56"/>
      <c r="D28" s="56">
        <v>652</v>
      </c>
      <c r="E28" s="56"/>
      <c r="F28" s="262" t="s">
        <v>362</v>
      </c>
      <c r="G28" s="250">
        <f t="shared" ref="G28:J28" si="9">G29</f>
        <v>0</v>
      </c>
      <c r="H28" s="250">
        <f t="shared" si="9"/>
        <v>8200</v>
      </c>
      <c r="I28" s="250">
        <f t="shared" si="9"/>
        <v>0</v>
      </c>
      <c r="J28" s="250">
        <f t="shared" si="9"/>
        <v>16454.91</v>
      </c>
      <c r="K28" s="245">
        <v>0</v>
      </c>
      <c r="L28" s="245">
        <f t="shared" si="2"/>
        <v>200.66963414634148</v>
      </c>
    </row>
    <row r="29" spans="2:12" x14ac:dyDescent="0.25">
      <c r="B29" s="56"/>
      <c r="C29" s="56"/>
      <c r="D29" s="56"/>
      <c r="E29" s="56">
        <v>6526</v>
      </c>
      <c r="F29" s="259" t="s">
        <v>361</v>
      </c>
      <c r="G29" s="254">
        <v>0</v>
      </c>
      <c r="H29" s="249">
        <v>8200</v>
      </c>
      <c r="I29" s="249"/>
      <c r="J29" s="261">
        <v>16454.91</v>
      </c>
      <c r="K29" s="245">
        <v>0</v>
      </c>
      <c r="L29" s="245">
        <f t="shared" si="2"/>
        <v>200.66963414634148</v>
      </c>
    </row>
    <row r="30" spans="2:12" x14ac:dyDescent="0.25">
      <c r="B30" s="56"/>
      <c r="C30" s="56">
        <v>64</v>
      </c>
      <c r="D30" s="56"/>
      <c r="E30" s="56"/>
      <c r="F30" s="260" t="s">
        <v>360</v>
      </c>
      <c r="G30" s="250">
        <f t="shared" ref="G30:J31" si="10">G31</f>
        <v>4.6399999999999997</v>
      </c>
      <c r="H30" s="250">
        <f t="shared" si="10"/>
        <v>0</v>
      </c>
      <c r="I30" s="250">
        <f t="shared" si="10"/>
        <v>0</v>
      </c>
      <c r="J30" s="250">
        <f t="shared" si="10"/>
        <v>5.09</v>
      </c>
      <c r="K30" s="245">
        <f t="shared" si="0"/>
        <v>109.69827586206897</v>
      </c>
      <c r="L30" s="245">
        <v>0</v>
      </c>
    </row>
    <row r="31" spans="2:12" x14ac:dyDescent="0.25">
      <c r="B31" s="56"/>
      <c r="C31" s="56"/>
      <c r="D31" s="56">
        <v>641</v>
      </c>
      <c r="E31" s="56"/>
      <c r="F31" s="260" t="s">
        <v>359</v>
      </c>
      <c r="G31" s="250">
        <f t="shared" si="10"/>
        <v>4.6399999999999997</v>
      </c>
      <c r="H31" s="250">
        <f t="shared" si="10"/>
        <v>0</v>
      </c>
      <c r="I31" s="250">
        <f t="shared" si="10"/>
        <v>0</v>
      </c>
      <c r="J31" s="250">
        <f t="shared" si="10"/>
        <v>5.09</v>
      </c>
      <c r="K31" s="245">
        <f t="shared" si="0"/>
        <v>109.69827586206897</v>
      </c>
      <c r="L31" s="245">
        <v>0</v>
      </c>
    </row>
    <row r="32" spans="2:12" x14ac:dyDescent="0.25">
      <c r="B32" s="56"/>
      <c r="C32" s="56"/>
      <c r="D32" s="56"/>
      <c r="E32" s="56">
        <v>6413</v>
      </c>
      <c r="F32" s="259" t="s">
        <v>358</v>
      </c>
      <c r="G32" s="257">
        <v>4.6399999999999997</v>
      </c>
      <c r="H32" s="249">
        <v>0</v>
      </c>
      <c r="I32" s="249">
        <v>0</v>
      </c>
      <c r="J32" s="249">
        <v>5.09</v>
      </c>
      <c r="K32" s="245">
        <f t="shared" si="0"/>
        <v>109.69827586206897</v>
      </c>
      <c r="L32" s="245">
        <v>0</v>
      </c>
    </row>
    <row r="33" spans="2:12" ht="38.25" x14ac:dyDescent="0.25">
      <c r="B33" s="56"/>
      <c r="C33" s="56">
        <v>66</v>
      </c>
      <c r="D33" s="57"/>
      <c r="E33" s="57"/>
      <c r="F33" s="258" t="s">
        <v>357</v>
      </c>
      <c r="G33" s="250">
        <f>G34+G37</f>
        <v>14036.37</v>
      </c>
      <c r="H33" s="250">
        <f t="shared" ref="H33:J33" si="11">H34+H37</f>
        <v>125000</v>
      </c>
      <c r="I33" s="250">
        <f>I34+I37</f>
        <v>0</v>
      </c>
      <c r="J33" s="250">
        <f t="shared" si="11"/>
        <v>176717.22999999998</v>
      </c>
      <c r="K33" s="245">
        <f t="shared" si="0"/>
        <v>1258.9952387974952</v>
      </c>
      <c r="L33" s="245">
        <f t="shared" si="2"/>
        <v>141.37378399999997</v>
      </c>
    </row>
    <row r="34" spans="2:12" ht="25.5" x14ac:dyDescent="0.25">
      <c r="B34" s="56"/>
      <c r="C34" s="60"/>
      <c r="D34" s="56">
        <v>661</v>
      </c>
      <c r="E34" s="57"/>
      <c r="F34" s="256" t="s">
        <v>18</v>
      </c>
      <c r="G34" s="250">
        <f>G35+G36</f>
        <v>10428.52</v>
      </c>
      <c r="H34" s="250">
        <f>H35+H36</f>
        <v>118000</v>
      </c>
      <c r="I34" s="250">
        <f>I35+I36</f>
        <v>0</v>
      </c>
      <c r="J34" s="250">
        <f>J35+J36</f>
        <v>171444.77</v>
      </c>
      <c r="K34" s="245">
        <f t="shared" si="0"/>
        <v>1643.9990525980675</v>
      </c>
      <c r="L34" s="245">
        <f t="shared" si="2"/>
        <v>145.29217796610169</v>
      </c>
    </row>
    <row r="35" spans="2:12" x14ac:dyDescent="0.25">
      <c r="B35" s="56"/>
      <c r="C35" s="60"/>
      <c r="D35" s="57"/>
      <c r="E35" s="56">
        <v>6615</v>
      </c>
      <c r="F35" s="220" t="s">
        <v>468</v>
      </c>
      <c r="G35" s="257">
        <v>10428.52</v>
      </c>
      <c r="H35" s="249">
        <v>118000</v>
      </c>
      <c r="I35" s="249"/>
      <c r="J35" s="253">
        <v>171444.77</v>
      </c>
      <c r="K35" s="245">
        <f t="shared" si="0"/>
        <v>1643.9990525980675</v>
      </c>
      <c r="L35" s="245">
        <f t="shared" si="2"/>
        <v>145.29217796610169</v>
      </c>
    </row>
    <row r="36" spans="2:12" x14ac:dyDescent="0.25">
      <c r="B36" s="56"/>
      <c r="C36" s="60"/>
      <c r="D36" s="57"/>
      <c r="E36" s="56"/>
      <c r="F36" s="220"/>
      <c r="G36" s="249"/>
      <c r="H36" s="249"/>
      <c r="I36" s="249"/>
      <c r="J36" s="249"/>
      <c r="K36" s="245">
        <v>0</v>
      </c>
      <c r="L36" s="245">
        <v>0</v>
      </c>
    </row>
    <row r="37" spans="2:12" x14ac:dyDescent="0.25">
      <c r="B37" s="56"/>
      <c r="C37" s="60"/>
      <c r="D37" s="56">
        <v>663</v>
      </c>
      <c r="E37" s="57"/>
      <c r="F37" s="256" t="s">
        <v>332</v>
      </c>
      <c r="G37" s="250">
        <f>G38</f>
        <v>3607.85</v>
      </c>
      <c r="H37" s="250">
        <f>H38</f>
        <v>7000</v>
      </c>
      <c r="I37" s="250">
        <f>I38</f>
        <v>0</v>
      </c>
      <c r="J37" s="250">
        <f>J38</f>
        <v>5272.46</v>
      </c>
      <c r="K37" s="245">
        <f t="shared" si="0"/>
        <v>146.13855897556718</v>
      </c>
      <c r="L37" s="245">
        <f>J37/H37*100</f>
        <v>75.32085714285715</v>
      </c>
    </row>
    <row r="38" spans="2:12" ht="25.5" x14ac:dyDescent="0.25">
      <c r="B38" s="56"/>
      <c r="C38" s="60"/>
      <c r="D38" s="57"/>
      <c r="E38" s="56">
        <v>6631</v>
      </c>
      <c r="F38" s="220" t="s">
        <v>356</v>
      </c>
      <c r="G38" s="254">
        <v>3607.85</v>
      </c>
      <c r="H38" s="249">
        <v>7000</v>
      </c>
      <c r="I38" s="249"/>
      <c r="J38" s="234">
        <v>5272.46</v>
      </c>
      <c r="K38" s="245">
        <f t="shared" si="0"/>
        <v>146.13855897556718</v>
      </c>
      <c r="L38" s="245">
        <f t="shared" si="2"/>
        <v>75.32085714285715</v>
      </c>
    </row>
    <row r="39" spans="2:12" ht="25.5" x14ac:dyDescent="0.25">
      <c r="B39" s="56"/>
      <c r="C39" s="56">
        <v>67</v>
      </c>
      <c r="D39" s="57"/>
      <c r="E39" s="56"/>
      <c r="F39" s="230" t="s">
        <v>355</v>
      </c>
      <c r="G39" s="250">
        <f>G40</f>
        <v>8272845.0199999996</v>
      </c>
      <c r="H39" s="250">
        <f>H40</f>
        <v>814100.4</v>
      </c>
      <c r="I39" s="250">
        <f>I40</f>
        <v>0</v>
      </c>
      <c r="J39" s="250">
        <f>J40</f>
        <v>1529231.51</v>
      </c>
      <c r="K39" s="245">
        <f t="shared" si="0"/>
        <v>18.484952955156412</v>
      </c>
      <c r="L39" s="245">
        <f t="shared" si="2"/>
        <v>187.84311001444047</v>
      </c>
    </row>
    <row r="40" spans="2:12" ht="25.5" x14ac:dyDescent="0.25">
      <c r="B40" s="56"/>
      <c r="C40" s="60"/>
      <c r="D40" s="56">
        <v>671</v>
      </c>
      <c r="E40" s="56"/>
      <c r="F40" s="255" t="s">
        <v>354</v>
      </c>
      <c r="G40" s="250">
        <f>G41+G42</f>
        <v>8272845.0199999996</v>
      </c>
      <c r="H40" s="250">
        <f>H41+H42</f>
        <v>814100.4</v>
      </c>
      <c r="I40" s="250">
        <f>I41+I42</f>
        <v>0</v>
      </c>
      <c r="J40" s="250">
        <f t="shared" ref="J40" si="12">J41+J42</f>
        <v>1529231.51</v>
      </c>
      <c r="K40" s="245">
        <f t="shared" si="0"/>
        <v>18.484952955156412</v>
      </c>
      <c r="L40" s="245">
        <f t="shared" si="2"/>
        <v>187.84311001444047</v>
      </c>
    </row>
    <row r="41" spans="2:12" ht="25.5" x14ac:dyDescent="0.25">
      <c r="B41" s="56"/>
      <c r="C41" s="56"/>
      <c r="D41" s="57"/>
      <c r="E41" s="252">
        <v>6711</v>
      </c>
      <c r="F41" s="220" t="s">
        <v>566</v>
      </c>
      <c r="G41" s="254">
        <v>3816509.42</v>
      </c>
      <c r="H41" s="249">
        <v>814100.4</v>
      </c>
      <c r="I41" s="249">
        <v>0</v>
      </c>
      <c r="J41" s="253">
        <v>348946.03</v>
      </c>
      <c r="K41" s="245">
        <f t="shared" si="0"/>
        <v>9.143067436736473</v>
      </c>
      <c r="L41" s="245">
        <f t="shared" si="2"/>
        <v>42.862775893489307</v>
      </c>
    </row>
    <row r="42" spans="2:12" ht="24" customHeight="1" x14ac:dyDescent="0.25">
      <c r="B42" s="56"/>
      <c r="C42" s="56"/>
      <c r="D42" s="57"/>
      <c r="E42" s="324">
        <v>6712</v>
      </c>
      <c r="F42" s="220" t="s">
        <v>564</v>
      </c>
      <c r="G42" s="249">
        <v>4456335.5999999996</v>
      </c>
      <c r="H42" s="249">
        <v>0</v>
      </c>
      <c r="I42" s="249">
        <v>0</v>
      </c>
      <c r="J42" s="249">
        <v>1180285.48</v>
      </c>
      <c r="K42" s="325">
        <f t="shared" si="0"/>
        <v>26.485560916911201</v>
      </c>
      <c r="L42" s="245">
        <v>0</v>
      </c>
    </row>
    <row r="43" spans="2:12" ht="15.75" x14ac:dyDescent="0.25">
      <c r="B43" s="60">
        <v>8</v>
      </c>
      <c r="C43" s="56"/>
      <c r="D43" s="57"/>
      <c r="E43" s="57"/>
      <c r="F43" s="334" t="s">
        <v>498</v>
      </c>
      <c r="G43" s="329">
        <f>G44</f>
        <v>3661541.32</v>
      </c>
      <c r="H43" s="329">
        <f t="shared" ref="H43:J43" si="13">H44</f>
        <v>444000</v>
      </c>
      <c r="I43" s="329">
        <f t="shared" si="13"/>
        <v>0</v>
      </c>
      <c r="J43" s="329">
        <f t="shared" si="13"/>
        <v>0</v>
      </c>
      <c r="K43" s="251"/>
      <c r="L43" s="245">
        <v>0</v>
      </c>
    </row>
    <row r="44" spans="2:12" ht="30.75" customHeight="1" x14ac:dyDescent="0.25">
      <c r="B44" s="56"/>
      <c r="C44" s="56">
        <v>84</v>
      </c>
      <c r="D44" s="57"/>
      <c r="E44" s="57"/>
      <c r="F44" s="62" t="s">
        <v>466</v>
      </c>
      <c r="G44" s="250">
        <f>G45</f>
        <v>3661541.32</v>
      </c>
      <c r="H44" s="250">
        <f t="shared" ref="H44:J44" si="14">H45</f>
        <v>444000</v>
      </c>
      <c r="I44" s="250">
        <f t="shared" si="14"/>
        <v>0</v>
      </c>
      <c r="J44" s="250">
        <f t="shared" si="14"/>
        <v>0</v>
      </c>
      <c r="K44" s="245">
        <f t="shared" ref="K44:K46" si="15">J44/G44*100</f>
        <v>0</v>
      </c>
      <c r="L44" s="245">
        <v>0</v>
      </c>
    </row>
    <row r="45" spans="2:12" ht="25.5" x14ac:dyDescent="0.25">
      <c r="B45" s="56"/>
      <c r="C45" s="56"/>
      <c r="D45" s="56">
        <v>844</v>
      </c>
      <c r="E45" s="56"/>
      <c r="F45" s="62" t="s">
        <v>466</v>
      </c>
      <c r="G45" s="250">
        <f>G46</f>
        <v>3661541.32</v>
      </c>
      <c r="H45" s="250">
        <f t="shared" ref="H45:J45" si="16">H46</f>
        <v>444000</v>
      </c>
      <c r="I45" s="250">
        <f t="shared" si="16"/>
        <v>0</v>
      </c>
      <c r="J45" s="250">
        <f t="shared" si="16"/>
        <v>0</v>
      </c>
      <c r="K45" s="245">
        <f t="shared" si="15"/>
        <v>0</v>
      </c>
      <c r="L45" s="245">
        <v>0</v>
      </c>
    </row>
    <row r="46" spans="2:12" ht="25.5" x14ac:dyDescent="0.25">
      <c r="B46" s="56"/>
      <c r="C46" s="56"/>
      <c r="D46" s="56"/>
      <c r="E46" s="56">
        <v>8443</v>
      </c>
      <c r="F46" s="62" t="s">
        <v>466</v>
      </c>
      <c r="G46" s="249">
        <v>3661541.32</v>
      </c>
      <c r="H46" s="249">
        <v>444000</v>
      </c>
      <c r="I46" s="249">
        <v>0</v>
      </c>
      <c r="J46" s="249">
        <v>0</v>
      </c>
      <c r="K46" s="245">
        <f t="shared" si="15"/>
        <v>0</v>
      </c>
      <c r="L46" s="245">
        <v>0</v>
      </c>
    </row>
    <row r="47" spans="2:12" x14ac:dyDescent="0.25">
      <c r="B47" s="56">
        <v>9</v>
      </c>
      <c r="C47" s="56"/>
      <c r="D47" s="56"/>
      <c r="E47" s="56"/>
      <c r="F47" s="248" t="s">
        <v>353</v>
      </c>
      <c r="G47" s="247"/>
      <c r="H47" s="247"/>
      <c r="I47" s="247"/>
      <c r="J47" s="247"/>
      <c r="K47" s="245"/>
      <c r="L47" s="245">
        <v>0</v>
      </c>
    </row>
    <row r="48" spans="2:12" x14ac:dyDescent="0.25">
      <c r="B48" s="56"/>
      <c r="C48" s="56">
        <v>92</v>
      </c>
      <c r="D48" s="56"/>
      <c r="E48" s="56"/>
      <c r="F48" s="248" t="s">
        <v>353</v>
      </c>
      <c r="G48" s="247"/>
      <c r="H48" s="247"/>
      <c r="I48" s="247"/>
      <c r="J48" s="247"/>
      <c r="K48" s="245"/>
      <c r="L48" s="245">
        <v>0</v>
      </c>
    </row>
    <row r="49" spans="2:12" x14ac:dyDescent="0.25">
      <c r="B49" s="56"/>
      <c r="C49" s="56"/>
      <c r="D49" s="56">
        <v>922</v>
      </c>
      <c r="E49" s="56"/>
      <c r="F49" s="248" t="s">
        <v>353</v>
      </c>
      <c r="G49" s="247"/>
      <c r="H49" s="247"/>
      <c r="I49" s="247"/>
      <c r="J49" s="247"/>
      <c r="K49" s="245"/>
      <c r="L49" s="245">
        <v>0</v>
      </c>
    </row>
    <row r="50" spans="2:12" x14ac:dyDescent="0.25">
      <c r="B50" s="56"/>
      <c r="C50" s="56"/>
      <c r="D50" s="56"/>
      <c r="E50" s="56">
        <v>9221</v>
      </c>
      <c r="F50" s="62" t="s">
        <v>185</v>
      </c>
      <c r="G50" s="249">
        <v>638174.92000000004</v>
      </c>
      <c r="H50" s="246"/>
      <c r="I50" s="250"/>
      <c r="J50" s="249">
        <v>63706.69</v>
      </c>
      <c r="K50" s="245"/>
      <c r="L50" s="245">
        <v>0</v>
      </c>
    </row>
    <row r="52" spans="2:12" ht="18" x14ac:dyDescent="0.25">
      <c r="B52" s="244"/>
      <c r="C52" s="244"/>
      <c r="D52" s="244"/>
      <c r="E52" s="244"/>
      <c r="F52" s="244"/>
      <c r="G52" s="244"/>
      <c r="H52" s="244"/>
      <c r="I52" s="244"/>
      <c r="J52" s="243"/>
      <c r="K52" s="242"/>
      <c r="L52" s="242"/>
    </row>
    <row r="53" spans="2:12" ht="36.75" customHeight="1" x14ac:dyDescent="0.25">
      <c r="B53" s="471" t="s">
        <v>6</v>
      </c>
      <c r="C53" s="472"/>
      <c r="D53" s="472"/>
      <c r="E53" s="472"/>
      <c r="F53" s="473"/>
      <c r="G53" s="241" t="s">
        <v>367</v>
      </c>
      <c r="H53" s="241" t="s">
        <v>562</v>
      </c>
      <c r="I53" s="241" t="s">
        <v>543</v>
      </c>
      <c r="J53" s="241" t="s">
        <v>552</v>
      </c>
      <c r="K53" s="241" t="s">
        <v>14</v>
      </c>
      <c r="L53" s="241" t="s">
        <v>35</v>
      </c>
    </row>
    <row r="54" spans="2:12" x14ac:dyDescent="0.25">
      <c r="B54" s="468">
        <v>1</v>
      </c>
      <c r="C54" s="469"/>
      <c r="D54" s="469"/>
      <c r="E54" s="469"/>
      <c r="F54" s="470"/>
      <c r="G54" s="240">
        <v>2</v>
      </c>
      <c r="H54" s="240">
        <v>3</v>
      </c>
      <c r="I54" s="240">
        <v>4</v>
      </c>
      <c r="J54" s="240">
        <v>5</v>
      </c>
      <c r="K54" s="240" t="s">
        <v>16</v>
      </c>
      <c r="L54" s="240" t="s">
        <v>544</v>
      </c>
    </row>
    <row r="55" spans="2:12" x14ac:dyDescent="0.25">
      <c r="B55" s="239"/>
      <c r="C55" s="239"/>
      <c r="D55" s="239"/>
      <c r="E55" s="239"/>
      <c r="F55" s="239" t="s">
        <v>497</v>
      </c>
      <c r="G55" s="226">
        <f>G56+G121</f>
        <v>18783671.879999999</v>
      </c>
      <c r="H55" s="226">
        <f>H56+H121+H136</f>
        <v>8167281.7400000002</v>
      </c>
      <c r="I55" s="226">
        <f>I56+I121+I136</f>
        <v>0</v>
      </c>
      <c r="J55" s="226">
        <f>J56+J121</f>
        <v>8354794.2299999986</v>
      </c>
      <c r="K55" s="377">
        <f t="shared" ref="K55:K87" si="17">J55/G55*100</f>
        <v>44.479025631276087</v>
      </c>
      <c r="L55" s="377">
        <f>J55/H55*100</f>
        <v>102.29589839030089</v>
      </c>
    </row>
    <row r="56" spans="2:12" x14ac:dyDescent="0.25">
      <c r="B56" s="239">
        <v>3</v>
      </c>
      <c r="C56" s="239"/>
      <c r="D56" s="239"/>
      <c r="E56" s="239"/>
      <c r="F56" s="239" t="s">
        <v>3</v>
      </c>
      <c r="G56" s="226">
        <f>G57+G68+G101+G107+G114+G116</f>
        <v>7170053.21</v>
      </c>
      <c r="H56" s="226">
        <f>H57+H68+H101+H107+H114+H116</f>
        <v>6830267.7800000003</v>
      </c>
      <c r="I56" s="226">
        <f>I57+I68+I101+I107+I114+I116</f>
        <v>0</v>
      </c>
      <c r="J56" s="226">
        <f>J57+J68+J101+J107+J114+J116</f>
        <v>6693527.879999999</v>
      </c>
      <c r="K56" s="377">
        <f t="shared" si="17"/>
        <v>93.353949879543478</v>
      </c>
      <c r="L56" s="377">
        <f t="shared" ref="L56:L117" si="18">J56/H56*100</f>
        <v>97.998030173862361</v>
      </c>
    </row>
    <row r="57" spans="2:12" x14ac:dyDescent="0.25">
      <c r="B57" s="239"/>
      <c r="C57" s="239">
        <v>31</v>
      </c>
      <c r="D57" s="220"/>
      <c r="E57" s="220"/>
      <c r="F57" s="239" t="s">
        <v>4</v>
      </c>
      <c r="G57" s="226">
        <f>G58+G62+G64</f>
        <v>1890970.46</v>
      </c>
      <c r="H57" s="226">
        <f>H58+H62+H64</f>
        <v>2478172.54</v>
      </c>
      <c r="I57" s="226">
        <f>I58+I62+I64</f>
        <v>0</v>
      </c>
      <c r="J57" s="226">
        <f>J58+J62+J64</f>
        <v>2333138.5</v>
      </c>
      <c r="K57" s="377">
        <f t="shared" si="17"/>
        <v>123.38312783585208</v>
      </c>
      <c r="L57" s="377">
        <f t="shared" si="18"/>
        <v>94.147540671239952</v>
      </c>
    </row>
    <row r="58" spans="2:12" x14ac:dyDescent="0.25">
      <c r="B58" s="56"/>
      <c r="C58" s="56"/>
      <c r="D58" s="56">
        <v>311</v>
      </c>
      <c r="E58" s="56"/>
      <c r="F58" s="60" t="s">
        <v>19</v>
      </c>
      <c r="G58" s="226">
        <f>G59+G60+G61</f>
        <v>1565831.51</v>
      </c>
      <c r="H58" s="226">
        <v>2478172.54</v>
      </c>
      <c r="I58" s="226">
        <f t="shared" ref="I58:J58" si="19">I59+I60+I61</f>
        <v>0</v>
      </c>
      <c r="J58" s="226">
        <f t="shared" si="19"/>
        <v>1951740.8199999998</v>
      </c>
      <c r="K58" s="221">
        <f t="shared" si="17"/>
        <v>124.64564721909319</v>
      </c>
      <c r="L58" s="221">
        <f t="shared" si="18"/>
        <v>78.75726118731022</v>
      </c>
    </row>
    <row r="59" spans="2:12" x14ac:dyDescent="0.25">
      <c r="B59" s="56"/>
      <c r="C59" s="56"/>
      <c r="D59" s="56"/>
      <c r="E59" s="56">
        <v>3111</v>
      </c>
      <c r="F59" s="56" t="s">
        <v>20</v>
      </c>
      <c r="G59" s="223">
        <v>1479436.35</v>
      </c>
      <c r="H59" s="235"/>
      <c r="I59" s="235">
        <v>0</v>
      </c>
      <c r="J59" s="222">
        <v>1820233.02</v>
      </c>
      <c r="K59" s="221">
        <f t="shared" si="17"/>
        <v>123.03557500124963</v>
      </c>
      <c r="L59" s="221">
        <v>0</v>
      </c>
    </row>
    <row r="60" spans="2:12" x14ac:dyDescent="0.25">
      <c r="B60" s="56"/>
      <c r="C60" s="56"/>
      <c r="D60" s="56"/>
      <c r="E60" s="56">
        <v>3113</v>
      </c>
      <c r="F60" s="224" t="s">
        <v>352</v>
      </c>
      <c r="G60" s="223">
        <v>59357.65</v>
      </c>
      <c r="H60" s="235">
        <v>0</v>
      </c>
      <c r="I60" s="235">
        <v>0</v>
      </c>
      <c r="J60" s="222">
        <v>80974.17</v>
      </c>
      <c r="K60" s="221">
        <f t="shared" si="17"/>
        <v>136.417412077466</v>
      </c>
      <c r="L60" s="221">
        <v>0</v>
      </c>
    </row>
    <row r="61" spans="2:12" x14ac:dyDescent="0.25">
      <c r="B61" s="56"/>
      <c r="C61" s="56"/>
      <c r="D61" s="56"/>
      <c r="E61" s="56">
        <v>3114</v>
      </c>
      <c r="F61" s="224" t="s">
        <v>565</v>
      </c>
      <c r="G61" s="223">
        <v>27037.51</v>
      </c>
      <c r="H61" s="235">
        <v>0</v>
      </c>
      <c r="I61" s="235">
        <v>0</v>
      </c>
      <c r="J61" s="222">
        <v>50533.63</v>
      </c>
      <c r="K61" s="221"/>
      <c r="L61" s="221">
        <v>0</v>
      </c>
    </row>
    <row r="62" spans="2:12" x14ac:dyDescent="0.25">
      <c r="B62" s="56"/>
      <c r="C62" s="56"/>
      <c r="D62" s="56">
        <v>312</v>
      </c>
      <c r="E62" s="56"/>
      <c r="F62" s="238" t="s">
        <v>81</v>
      </c>
      <c r="G62" s="226">
        <f>G63</f>
        <v>69892.27</v>
      </c>
      <c r="H62" s="226">
        <f t="shared" ref="H62:J62" si="20">H63</f>
        <v>0</v>
      </c>
      <c r="I62" s="226">
        <f t="shared" si="20"/>
        <v>0</v>
      </c>
      <c r="J62" s="226">
        <f t="shared" si="20"/>
        <v>70739.539999999994</v>
      </c>
      <c r="K62" s="221">
        <f t="shared" si="17"/>
        <v>101.21225136914281</v>
      </c>
      <c r="L62" s="221">
        <v>0</v>
      </c>
    </row>
    <row r="63" spans="2:12" x14ac:dyDescent="0.25">
      <c r="B63" s="56"/>
      <c r="C63" s="56"/>
      <c r="D63" s="56"/>
      <c r="E63" s="56">
        <v>3121</v>
      </c>
      <c r="F63" s="224" t="s">
        <v>81</v>
      </c>
      <c r="G63" s="223">
        <v>69892.27</v>
      </c>
      <c r="H63" s="235">
        <v>0</v>
      </c>
      <c r="I63" s="235">
        <v>0</v>
      </c>
      <c r="J63" s="222">
        <v>70739.539999999994</v>
      </c>
      <c r="K63" s="221">
        <f t="shared" si="17"/>
        <v>101.21225136914281</v>
      </c>
      <c r="L63" s="221">
        <v>0</v>
      </c>
    </row>
    <row r="64" spans="2:12" x14ac:dyDescent="0.25">
      <c r="B64" s="56"/>
      <c r="C64" s="56"/>
      <c r="D64" s="56">
        <v>313</v>
      </c>
      <c r="E64" s="56"/>
      <c r="F64" s="238" t="s">
        <v>351</v>
      </c>
      <c r="G64" s="226">
        <f>G65+G66+G67</f>
        <v>255246.68</v>
      </c>
      <c r="H64" s="226">
        <f t="shared" ref="H64:J64" si="21">H65+H66+H67</f>
        <v>0</v>
      </c>
      <c r="I64" s="226">
        <f t="shared" si="21"/>
        <v>0</v>
      </c>
      <c r="J64" s="226">
        <f t="shared" si="21"/>
        <v>310658.14</v>
      </c>
      <c r="K64" s="221">
        <f t="shared" si="17"/>
        <v>121.70898363888611</v>
      </c>
      <c r="L64" s="221">
        <v>0</v>
      </c>
    </row>
    <row r="65" spans="2:12" x14ac:dyDescent="0.25">
      <c r="B65" s="56"/>
      <c r="C65" s="56"/>
      <c r="D65" s="56"/>
      <c r="E65" s="56">
        <v>3131</v>
      </c>
      <c r="F65" s="238" t="s">
        <v>350</v>
      </c>
      <c r="G65" s="231">
        <v>0</v>
      </c>
      <c r="H65" s="235">
        <v>0</v>
      </c>
      <c r="I65" s="235">
        <v>0</v>
      </c>
      <c r="J65" s="236">
        <v>0</v>
      </c>
      <c r="K65" s="221">
        <v>0</v>
      </c>
      <c r="L65" s="221">
        <v>0</v>
      </c>
    </row>
    <row r="66" spans="2:12" x14ac:dyDescent="0.25">
      <c r="B66" s="56"/>
      <c r="C66" s="56"/>
      <c r="D66" s="56"/>
      <c r="E66" s="56">
        <v>3132</v>
      </c>
      <c r="F66" s="238" t="s">
        <v>82</v>
      </c>
      <c r="G66" s="223">
        <v>255246.68</v>
      </c>
      <c r="H66" s="235">
        <v>0</v>
      </c>
      <c r="I66" s="235">
        <v>0</v>
      </c>
      <c r="J66" s="222">
        <v>310641.82</v>
      </c>
      <c r="K66" s="221">
        <f t="shared" si="17"/>
        <v>121.70258982408704</v>
      </c>
      <c r="L66" s="221">
        <v>0</v>
      </c>
    </row>
    <row r="67" spans="2:12" ht="25.5" x14ac:dyDescent="0.25">
      <c r="B67" s="56"/>
      <c r="C67" s="56"/>
      <c r="D67" s="56"/>
      <c r="E67" s="56">
        <v>3133</v>
      </c>
      <c r="F67" s="238" t="s">
        <v>83</v>
      </c>
      <c r="G67" s="223">
        <v>0</v>
      </c>
      <c r="H67" s="235">
        <v>0</v>
      </c>
      <c r="I67" s="235">
        <v>0</v>
      </c>
      <c r="J67" s="222">
        <v>16.32</v>
      </c>
      <c r="K67" s="221">
        <v>0</v>
      </c>
      <c r="L67" s="221">
        <v>0</v>
      </c>
    </row>
    <row r="68" spans="2:12" x14ac:dyDescent="0.25">
      <c r="B68" s="56"/>
      <c r="C68" s="60">
        <v>32</v>
      </c>
      <c r="D68" s="57"/>
      <c r="E68" s="57"/>
      <c r="F68" s="60" t="s">
        <v>10</v>
      </c>
      <c r="G68" s="316">
        <f>G69+G74+G82+G92+G94</f>
        <v>2574644.2600000002</v>
      </c>
      <c r="H68" s="316">
        <f t="shared" ref="H68:J68" si="22">H69+H74+H82+H92+H94</f>
        <v>544292.87</v>
      </c>
      <c r="I68" s="316">
        <f t="shared" si="22"/>
        <v>0</v>
      </c>
      <c r="J68" s="316">
        <f t="shared" si="22"/>
        <v>530973.42999999993</v>
      </c>
      <c r="K68" s="377">
        <f t="shared" si="17"/>
        <v>20.62317650050807</v>
      </c>
      <c r="L68" s="377">
        <f t="shared" si="18"/>
        <v>97.552890964748428</v>
      </c>
    </row>
    <row r="69" spans="2:12" x14ac:dyDescent="0.25">
      <c r="B69" s="56"/>
      <c r="C69" s="56"/>
      <c r="D69" s="56">
        <v>321</v>
      </c>
      <c r="E69" s="56"/>
      <c r="F69" s="60" t="s">
        <v>21</v>
      </c>
      <c r="G69" s="226">
        <f>G70+G71+G72+G73</f>
        <v>191865.06999999998</v>
      </c>
      <c r="H69" s="226">
        <v>544292.87</v>
      </c>
      <c r="I69" s="226">
        <f t="shared" ref="I69:J69" si="23">I70+I71+I72+I73</f>
        <v>0</v>
      </c>
      <c r="J69" s="226">
        <f t="shared" si="23"/>
        <v>134437.69</v>
      </c>
      <c r="K69" s="221">
        <f t="shared" si="17"/>
        <v>70.068871837901511</v>
      </c>
      <c r="L69" s="221">
        <f t="shared" si="18"/>
        <v>24.699513333694782</v>
      </c>
    </row>
    <row r="70" spans="2:12" x14ac:dyDescent="0.25">
      <c r="B70" s="56"/>
      <c r="C70" s="60"/>
      <c r="D70" s="56"/>
      <c r="E70" s="56">
        <v>3211</v>
      </c>
      <c r="F70" s="62" t="s">
        <v>22</v>
      </c>
      <c r="G70" s="223">
        <v>65679.009999999995</v>
      </c>
      <c r="H70" s="235"/>
      <c r="I70" s="235">
        <v>0</v>
      </c>
      <c r="J70" s="222">
        <v>55622.78</v>
      </c>
      <c r="K70" s="221">
        <f t="shared" si="17"/>
        <v>84.688822197533128</v>
      </c>
      <c r="L70" s="221">
        <v>0</v>
      </c>
    </row>
    <row r="71" spans="2:12" ht="17.25" customHeight="1" x14ac:dyDescent="0.25">
      <c r="B71" s="56"/>
      <c r="C71" s="60"/>
      <c r="D71" s="56"/>
      <c r="E71" s="56">
        <v>3212</v>
      </c>
      <c r="F71" s="224" t="s">
        <v>349</v>
      </c>
      <c r="G71" s="223">
        <v>80886.53</v>
      </c>
      <c r="H71" s="235">
        <v>0</v>
      </c>
      <c r="I71" s="235">
        <v>0</v>
      </c>
      <c r="J71" s="222">
        <v>72569.740000000005</v>
      </c>
      <c r="K71" s="221">
        <f t="shared" si="17"/>
        <v>89.717954274957776</v>
      </c>
      <c r="L71" s="221">
        <v>0</v>
      </c>
    </row>
    <row r="72" spans="2:12" x14ac:dyDescent="0.25">
      <c r="B72" s="56"/>
      <c r="C72" s="60"/>
      <c r="D72" s="56"/>
      <c r="E72" s="56">
        <v>3213</v>
      </c>
      <c r="F72" s="224" t="s">
        <v>60</v>
      </c>
      <c r="G72" s="223">
        <v>45299.53</v>
      </c>
      <c r="H72" s="235">
        <v>0</v>
      </c>
      <c r="I72" s="235">
        <v>0</v>
      </c>
      <c r="J72" s="222">
        <v>6245.17</v>
      </c>
      <c r="K72" s="221">
        <f t="shared" si="17"/>
        <v>13.786390278221431</v>
      </c>
      <c r="L72" s="221">
        <v>0</v>
      </c>
    </row>
    <row r="73" spans="2:12" x14ac:dyDescent="0.25">
      <c r="B73" s="56"/>
      <c r="C73" s="60"/>
      <c r="D73" s="56"/>
      <c r="E73" s="56">
        <v>3214</v>
      </c>
      <c r="F73" s="224" t="s">
        <v>348</v>
      </c>
      <c r="G73" s="231">
        <v>0</v>
      </c>
      <c r="H73" s="235">
        <v>0</v>
      </c>
      <c r="I73" s="235">
        <v>0</v>
      </c>
      <c r="J73" s="236">
        <v>0</v>
      </c>
      <c r="K73" s="221">
        <v>0</v>
      </c>
      <c r="L73" s="221">
        <v>0</v>
      </c>
    </row>
    <row r="74" spans="2:12" x14ac:dyDescent="0.25">
      <c r="B74" s="56"/>
      <c r="C74" s="60"/>
      <c r="D74" s="56">
        <v>322</v>
      </c>
      <c r="E74" s="56"/>
      <c r="F74" s="227" t="s">
        <v>347</v>
      </c>
      <c r="G74" s="226">
        <f>G75+G76+G77+G78+G79+G80+G81</f>
        <v>686897.52</v>
      </c>
      <c r="H74" s="226">
        <f t="shared" ref="H74:J74" si="24">H75+H76+H77+H78+H79+H80+H81</f>
        <v>0</v>
      </c>
      <c r="I74" s="226">
        <f t="shared" si="24"/>
        <v>0</v>
      </c>
      <c r="J74" s="226">
        <f t="shared" si="24"/>
        <v>161978.47999999998</v>
      </c>
      <c r="K74" s="221">
        <f t="shared" si="17"/>
        <v>23.581171176742636</v>
      </c>
      <c r="L74" s="221">
        <v>0</v>
      </c>
    </row>
    <row r="75" spans="2:12" x14ac:dyDescent="0.25">
      <c r="B75" s="56"/>
      <c r="C75" s="60"/>
      <c r="D75" s="56"/>
      <c r="E75" s="56">
        <v>3221</v>
      </c>
      <c r="F75" s="224" t="s">
        <v>62</v>
      </c>
      <c r="G75" s="223">
        <v>403006.89</v>
      </c>
      <c r="H75" s="235">
        <v>0</v>
      </c>
      <c r="I75" s="235">
        <v>0</v>
      </c>
      <c r="J75" s="222">
        <v>28984.6</v>
      </c>
      <c r="K75" s="221">
        <f t="shared" si="17"/>
        <v>7.1920854752632142</v>
      </c>
      <c r="L75" s="221">
        <v>0</v>
      </c>
    </row>
    <row r="76" spans="2:12" x14ac:dyDescent="0.25">
      <c r="B76" s="56"/>
      <c r="C76" s="60"/>
      <c r="D76" s="56"/>
      <c r="E76" s="56">
        <v>3222</v>
      </c>
      <c r="F76" s="224" t="s">
        <v>346</v>
      </c>
      <c r="G76" s="223">
        <v>23.88</v>
      </c>
      <c r="H76" s="235">
        <v>0</v>
      </c>
      <c r="I76" s="235">
        <v>0</v>
      </c>
      <c r="J76" s="222">
        <v>61724.06</v>
      </c>
      <c r="K76" s="221">
        <f t="shared" si="17"/>
        <v>258475.96314907874</v>
      </c>
      <c r="L76" s="221">
        <v>0</v>
      </c>
    </row>
    <row r="77" spans="2:12" x14ac:dyDescent="0.25">
      <c r="B77" s="56"/>
      <c r="C77" s="60"/>
      <c r="D77" s="56"/>
      <c r="E77" s="56">
        <v>3223</v>
      </c>
      <c r="F77" s="224" t="s">
        <v>63</v>
      </c>
      <c r="G77" s="223">
        <v>13330.98</v>
      </c>
      <c r="H77" s="235">
        <v>0</v>
      </c>
      <c r="I77" s="235">
        <v>0</v>
      </c>
      <c r="J77" s="222">
        <v>55374.28</v>
      </c>
      <c r="K77" s="221">
        <f t="shared" si="17"/>
        <v>415.38041464318451</v>
      </c>
      <c r="L77" s="221">
        <v>0</v>
      </c>
    </row>
    <row r="78" spans="2:12" ht="16.5" customHeight="1" x14ac:dyDescent="0.25">
      <c r="B78" s="56"/>
      <c r="C78" s="60"/>
      <c r="D78" s="56"/>
      <c r="E78" s="56">
        <v>3224</v>
      </c>
      <c r="F78" s="224" t="s">
        <v>345</v>
      </c>
      <c r="G78" s="223">
        <v>588.05999999999995</v>
      </c>
      <c r="H78" s="235">
        <v>0</v>
      </c>
      <c r="I78" s="235">
        <v>0</v>
      </c>
      <c r="J78" s="222">
        <v>664.68</v>
      </c>
      <c r="K78" s="221">
        <f t="shared" si="17"/>
        <v>113.02928272625243</v>
      </c>
      <c r="L78" s="221">
        <v>0</v>
      </c>
    </row>
    <row r="79" spans="2:12" x14ac:dyDescent="0.25">
      <c r="B79" s="56"/>
      <c r="C79" s="60"/>
      <c r="D79" s="56"/>
      <c r="E79" s="56">
        <v>3225</v>
      </c>
      <c r="F79" s="224" t="s">
        <v>64</v>
      </c>
      <c r="G79" s="223">
        <v>269549.96000000002</v>
      </c>
      <c r="H79" s="235">
        <v>0</v>
      </c>
      <c r="I79" s="235">
        <v>0</v>
      </c>
      <c r="J79" s="237">
        <v>11260.02</v>
      </c>
      <c r="K79" s="221">
        <f t="shared" si="17"/>
        <v>4.1773406310281027</v>
      </c>
      <c r="L79" s="221">
        <v>0</v>
      </c>
    </row>
    <row r="80" spans="2:12" x14ac:dyDescent="0.25">
      <c r="B80" s="56"/>
      <c r="C80" s="60"/>
      <c r="D80" s="56"/>
      <c r="E80" s="56">
        <v>3226</v>
      </c>
      <c r="F80" s="224" t="s">
        <v>344</v>
      </c>
      <c r="G80" s="231">
        <v>0</v>
      </c>
      <c r="H80" s="235">
        <v>0</v>
      </c>
      <c r="I80" s="235">
        <v>0</v>
      </c>
      <c r="J80" s="236">
        <v>0</v>
      </c>
      <c r="K80" s="221">
        <v>0</v>
      </c>
      <c r="L80" s="221">
        <v>0</v>
      </c>
    </row>
    <row r="81" spans="2:12" x14ac:dyDescent="0.25">
      <c r="B81" s="56"/>
      <c r="C81" s="60"/>
      <c r="D81" s="56"/>
      <c r="E81" s="56">
        <v>3227</v>
      </c>
      <c r="F81" s="224" t="s">
        <v>343</v>
      </c>
      <c r="G81" s="235">
        <v>397.75</v>
      </c>
      <c r="H81" s="235">
        <v>0</v>
      </c>
      <c r="I81" s="235">
        <v>0</v>
      </c>
      <c r="J81" s="234">
        <v>3970.84</v>
      </c>
      <c r="K81" s="221">
        <f t="shared" si="17"/>
        <v>998.32558139534888</v>
      </c>
      <c r="L81" s="221">
        <v>0</v>
      </c>
    </row>
    <row r="82" spans="2:12" x14ac:dyDescent="0.25">
      <c r="B82" s="56"/>
      <c r="C82" s="60"/>
      <c r="D82" s="56">
        <v>323</v>
      </c>
      <c r="E82" s="56"/>
      <c r="F82" s="227" t="s">
        <v>342</v>
      </c>
      <c r="G82" s="226">
        <f>G83+G84+G85+G86+G87+G88+G89+G90+G91</f>
        <v>1685897.1900000002</v>
      </c>
      <c r="H82" s="226">
        <f t="shared" ref="H82:I82" si="25">H83+H84+H85+H86+H87+H88+H89+H90+H91</f>
        <v>0</v>
      </c>
      <c r="I82" s="226">
        <f t="shared" si="25"/>
        <v>0</v>
      </c>
      <c r="J82" s="226">
        <f>J83+J84+J85+J86+J87+J88+J89+J90+J91</f>
        <v>205213.80000000002</v>
      </c>
      <c r="K82" s="221">
        <f t="shared" si="17"/>
        <v>12.172379265902922</v>
      </c>
      <c r="L82" s="221">
        <v>0</v>
      </c>
    </row>
    <row r="83" spans="2:12" x14ac:dyDescent="0.25">
      <c r="B83" s="56"/>
      <c r="C83" s="60"/>
      <c r="D83" s="56"/>
      <c r="E83" s="56">
        <v>3231</v>
      </c>
      <c r="F83" s="224" t="s">
        <v>66</v>
      </c>
      <c r="G83" s="223">
        <v>10931.73</v>
      </c>
      <c r="H83" s="235">
        <v>0</v>
      </c>
      <c r="I83" s="235">
        <v>0</v>
      </c>
      <c r="J83" s="222">
        <v>32909.870000000003</v>
      </c>
      <c r="K83" s="221">
        <f t="shared" si="17"/>
        <v>301.0490562792898</v>
      </c>
      <c r="L83" s="221">
        <v>0</v>
      </c>
    </row>
    <row r="84" spans="2:12" x14ac:dyDescent="0.25">
      <c r="B84" s="56"/>
      <c r="C84" s="60"/>
      <c r="D84" s="56"/>
      <c r="E84" s="56">
        <v>3232</v>
      </c>
      <c r="F84" s="224" t="s">
        <v>341</v>
      </c>
      <c r="G84" s="223">
        <v>42139.32</v>
      </c>
      <c r="H84" s="235">
        <v>0</v>
      </c>
      <c r="I84" s="235">
        <v>0</v>
      </c>
      <c r="J84" s="222">
        <v>98493.92</v>
      </c>
      <c r="K84" s="221">
        <f t="shared" si="17"/>
        <v>233.73400425066185</v>
      </c>
      <c r="L84" s="221">
        <v>0</v>
      </c>
    </row>
    <row r="85" spans="2:12" x14ac:dyDescent="0.25">
      <c r="B85" s="56"/>
      <c r="C85" s="60"/>
      <c r="D85" s="56"/>
      <c r="E85" s="56">
        <v>3233</v>
      </c>
      <c r="F85" s="224" t="s">
        <v>67</v>
      </c>
      <c r="G85" s="223">
        <v>247137.85</v>
      </c>
      <c r="H85" s="235">
        <v>0</v>
      </c>
      <c r="I85" s="235">
        <v>0</v>
      </c>
      <c r="J85" s="222">
        <v>13198.32</v>
      </c>
      <c r="K85" s="221">
        <f t="shared" si="17"/>
        <v>5.3404688921587686</v>
      </c>
      <c r="L85" s="221">
        <v>0</v>
      </c>
    </row>
    <row r="86" spans="2:12" x14ac:dyDescent="0.25">
      <c r="B86" s="56"/>
      <c r="C86" s="60"/>
      <c r="D86" s="56"/>
      <c r="E86" s="56">
        <v>3234</v>
      </c>
      <c r="F86" s="224" t="s">
        <v>68</v>
      </c>
      <c r="G86" s="223">
        <v>3981.57</v>
      </c>
      <c r="H86" s="235">
        <v>0</v>
      </c>
      <c r="I86" s="235">
        <v>0</v>
      </c>
      <c r="J86" s="222">
        <v>14295.81</v>
      </c>
      <c r="K86" s="221">
        <f t="shared" si="17"/>
        <v>359.04957089791208</v>
      </c>
      <c r="L86" s="221">
        <v>0</v>
      </c>
    </row>
    <row r="87" spans="2:12" x14ac:dyDescent="0.25">
      <c r="B87" s="56"/>
      <c r="C87" s="60"/>
      <c r="D87" s="56"/>
      <c r="E87" s="56">
        <v>3235</v>
      </c>
      <c r="F87" s="224" t="s">
        <v>69</v>
      </c>
      <c r="G87" s="223">
        <v>130854.44</v>
      </c>
      <c r="H87" s="235">
        <v>0</v>
      </c>
      <c r="I87" s="235">
        <v>0</v>
      </c>
      <c r="J87" s="222">
        <v>4950.78</v>
      </c>
      <c r="K87" s="221">
        <f t="shared" si="17"/>
        <v>3.7834253083044027</v>
      </c>
      <c r="L87" s="221">
        <v>0</v>
      </c>
    </row>
    <row r="88" spans="2:12" x14ac:dyDescent="0.25">
      <c r="B88" s="56"/>
      <c r="C88" s="60"/>
      <c r="D88" s="56"/>
      <c r="E88" s="56">
        <v>3236</v>
      </c>
      <c r="F88" s="224" t="s">
        <v>70</v>
      </c>
      <c r="G88" s="223">
        <v>2896.4</v>
      </c>
      <c r="H88" s="235">
        <v>0</v>
      </c>
      <c r="I88" s="235">
        <v>0</v>
      </c>
      <c r="J88" s="222">
        <v>3952.65</v>
      </c>
      <c r="K88" s="221">
        <f t="shared" ref="K88:K135" si="26">J88/G88*100</f>
        <v>136.46768402154399</v>
      </c>
      <c r="L88" s="221">
        <v>0</v>
      </c>
    </row>
    <row r="89" spans="2:12" x14ac:dyDescent="0.25">
      <c r="B89" s="56"/>
      <c r="C89" s="60"/>
      <c r="D89" s="56"/>
      <c r="E89" s="56">
        <v>3237</v>
      </c>
      <c r="F89" s="224" t="s">
        <v>71</v>
      </c>
      <c r="G89" s="223">
        <v>1230845.3700000001</v>
      </c>
      <c r="H89" s="235">
        <v>0</v>
      </c>
      <c r="I89" s="235">
        <v>0</v>
      </c>
      <c r="J89" s="283">
        <v>23413.02</v>
      </c>
      <c r="K89" s="221">
        <f t="shared" si="26"/>
        <v>1.90219019956991</v>
      </c>
      <c r="L89" s="221">
        <v>0</v>
      </c>
    </row>
    <row r="90" spans="2:12" x14ac:dyDescent="0.25">
      <c r="B90" s="56"/>
      <c r="C90" s="60"/>
      <c r="D90" s="56"/>
      <c r="E90" s="56">
        <v>3238</v>
      </c>
      <c r="F90" s="224" t="s">
        <v>72</v>
      </c>
      <c r="G90" s="223">
        <v>3183.1</v>
      </c>
      <c r="H90" s="235">
        <v>0</v>
      </c>
      <c r="I90" s="235">
        <v>0</v>
      </c>
      <c r="J90" s="222">
        <v>11515.54</v>
      </c>
      <c r="K90" s="221">
        <f t="shared" si="26"/>
        <v>361.77122930476582</v>
      </c>
      <c r="L90" s="221">
        <v>0</v>
      </c>
    </row>
    <row r="91" spans="2:12" x14ac:dyDescent="0.25">
      <c r="B91" s="56"/>
      <c r="C91" s="60"/>
      <c r="D91" s="56"/>
      <c r="E91" s="56">
        <v>3239</v>
      </c>
      <c r="F91" s="224" t="s">
        <v>340</v>
      </c>
      <c r="G91" s="223">
        <v>13927.41</v>
      </c>
      <c r="H91" s="235">
        <v>0</v>
      </c>
      <c r="I91" s="235">
        <v>0</v>
      </c>
      <c r="J91" s="222">
        <v>2483.89</v>
      </c>
      <c r="K91" s="221">
        <f t="shared" si="26"/>
        <v>17.834543536809786</v>
      </c>
      <c r="L91" s="221">
        <v>0</v>
      </c>
    </row>
    <row r="92" spans="2:12" ht="19.5" customHeight="1" x14ac:dyDescent="0.25">
      <c r="B92" s="56"/>
      <c r="C92" s="60"/>
      <c r="D92" s="56">
        <v>324</v>
      </c>
      <c r="E92" s="56"/>
      <c r="F92" s="227" t="s">
        <v>278</v>
      </c>
      <c r="G92" s="233">
        <f>G93</f>
        <v>0</v>
      </c>
      <c r="H92" s="233">
        <f t="shared" ref="H92:J92" si="27">H93</f>
        <v>0</v>
      </c>
      <c r="I92" s="233">
        <f t="shared" si="27"/>
        <v>0</v>
      </c>
      <c r="J92" s="233">
        <f t="shared" si="27"/>
        <v>0</v>
      </c>
      <c r="K92" s="221">
        <v>0</v>
      </c>
      <c r="L92" s="221">
        <v>0</v>
      </c>
    </row>
    <row r="93" spans="2:12" x14ac:dyDescent="0.25">
      <c r="B93" s="56"/>
      <c r="C93" s="60"/>
      <c r="D93" s="56"/>
      <c r="E93" s="56">
        <v>3241</v>
      </c>
      <c r="F93" s="219" t="s">
        <v>278</v>
      </c>
      <c r="G93" s="223">
        <v>0</v>
      </c>
      <c r="H93" s="235">
        <v>0</v>
      </c>
      <c r="I93" s="235">
        <v>0</v>
      </c>
      <c r="J93" s="232">
        <v>0</v>
      </c>
      <c r="K93" s="221">
        <v>0</v>
      </c>
      <c r="L93" s="221">
        <v>0</v>
      </c>
    </row>
    <row r="94" spans="2:12" x14ac:dyDescent="0.25">
      <c r="B94" s="56"/>
      <c r="C94" s="60"/>
      <c r="D94" s="56">
        <v>329</v>
      </c>
      <c r="E94" s="56"/>
      <c r="F94" s="227" t="s">
        <v>73</v>
      </c>
      <c r="G94" s="226">
        <f>G95+G96+G97+G98+G99+G100</f>
        <v>9984.4800000000014</v>
      </c>
      <c r="H94" s="226">
        <f t="shared" ref="H94:I94" si="28">H95+H96+H97+H98+H99+H100</f>
        <v>0</v>
      </c>
      <c r="I94" s="226">
        <f t="shared" si="28"/>
        <v>0</v>
      </c>
      <c r="J94" s="226">
        <f>J95+J96+J97+J98+J99+J100</f>
        <v>29343.46</v>
      </c>
      <c r="K94" s="221">
        <f t="shared" si="26"/>
        <v>293.89071839494886</v>
      </c>
      <c r="L94" s="221">
        <v>0</v>
      </c>
    </row>
    <row r="95" spans="2:12" x14ac:dyDescent="0.25">
      <c r="B95" s="56"/>
      <c r="C95" s="60"/>
      <c r="D95" s="56"/>
      <c r="E95" s="56">
        <v>3292</v>
      </c>
      <c r="F95" s="224" t="s">
        <v>339</v>
      </c>
      <c r="G95" s="223">
        <v>0</v>
      </c>
      <c r="H95" s="235">
        <v>0</v>
      </c>
      <c r="I95" s="235">
        <v>0</v>
      </c>
      <c r="J95" s="222">
        <v>993.01</v>
      </c>
      <c r="K95" s="221">
        <v>0</v>
      </c>
      <c r="L95" s="221">
        <v>0</v>
      </c>
    </row>
    <row r="96" spans="2:12" x14ac:dyDescent="0.25">
      <c r="B96" s="56"/>
      <c r="C96" s="60"/>
      <c r="D96" s="56"/>
      <c r="E96" s="56">
        <v>3293</v>
      </c>
      <c r="F96" s="224" t="s">
        <v>74</v>
      </c>
      <c r="G96" s="235">
        <v>8775.43</v>
      </c>
      <c r="H96" s="235">
        <v>0</v>
      </c>
      <c r="I96" s="235">
        <v>0</v>
      </c>
      <c r="J96" s="222">
        <v>632.48</v>
      </c>
      <c r="K96" s="221">
        <f t="shared" si="26"/>
        <v>7.2073961048062598</v>
      </c>
      <c r="L96" s="221">
        <v>0</v>
      </c>
    </row>
    <row r="97" spans="2:12" x14ac:dyDescent="0.25">
      <c r="B97" s="56"/>
      <c r="C97" s="60"/>
      <c r="D97" s="56"/>
      <c r="E97" s="56">
        <v>3294</v>
      </c>
      <c r="F97" s="224" t="s">
        <v>338</v>
      </c>
      <c r="G97" s="223">
        <v>185</v>
      </c>
      <c r="H97" s="235">
        <v>0</v>
      </c>
      <c r="I97" s="235">
        <v>0</v>
      </c>
      <c r="J97" s="222">
        <v>500</v>
      </c>
      <c r="K97" s="221">
        <f t="shared" si="26"/>
        <v>270.27027027027026</v>
      </c>
      <c r="L97" s="221">
        <v>0</v>
      </c>
    </row>
    <row r="98" spans="2:12" x14ac:dyDescent="0.25">
      <c r="B98" s="56"/>
      <c r="C98" s="60"/>
      <c r="D98" s="56"/>
      <c r="E98" s="56">
        <v>3295</v>
      </c>
      <c r="F98" s="224" t="s">
        <v>337</v>
      </c>
      <c r="G98" s="223">
        <v>33.18</v>
      </c>
      <c r="H98" s="235">
        <v>0</v>
      </c>
      <c r="I98" s="235">
        <v>0</v>
      </c>
      <c r="J98" s="222">
        <v>398.25</v>
      </c>
      <c r="K98" s="221">
        <f t="shared" si="26"/>
        <v>1200.2712477396021</v>
      </c>
      <c r="L98" s="221">
        <v>0</v>
      </c>
    </row>
    <row r="99" spans="2:12" x14ac:dyDescent="0.25">
      <c r="B99" s="56"/>
      <c r="C99" s="60"/>
      <c r="D99" s="56"/>
      <c r="E99" s="56">
        <v>3296</v>
      </c>
      <c r="F99" s="224" t="s">
        <v>336</v>
      </c>
      <c r="G99" s="223">
        <v>0</v>
      </c>
      <c r="H99" s="235">
        <v>0</v>
      </c>
      <c r="I99" s="235">
        <v>0</v>
      </c>
      <c r="J99" s="222">
        <v>777.67</v>
      </c>
      <c r="K99" s="221">
        <v>0</v>
      </c>
      <c r="L99" s="221">
        <v>0</v>
      </c>
    </row>
    <row r="100" spans="2:12" x14ac:dyDescent="0.25">
      <c r="B100" s="56"/>
      <c r="C100" s="60"/>
      <c r="D100" s="56"/>
      <c r="E100" s="56">
        <v>3299</v>
      </c>
      <c r="F100" s="224" t="s">
        <v>335</v>
      </c>
      <c r="G100" s="223">
        <v>990.87</v>
      </c>
      <c r="H100" s="235">
        <v>0</v>
      </c>
      <c r="I100" s="235">
        <v>0</v>
      </c>
      <c r="J100" s="222">
        <v>26042.05</v>
      </c>
      <c r="K100" s="221">
        <f t="shared" si="26"/>
        <v>2628.200470293782</v>
      </c>
      <c r="L100" s="221">
        <v>0</v>
      </c>
    </row>
    <row r="101" spans="2:12" x14ac:dyDescent="0.25">
      <c r="B101" s="56"/>
      <c r="C101" s="60">
        <v>34</v>
      </c>
      <c r="D101" s="56"/>
      <c r="E101" s="56"/>
      <c r="F101" s="230" t="s">
        <v>182</v>
      </c>
      <c r="G101" s="226">
        <f>G102</f>
        <v>49980.639999999999</v>
      </c>
      <c r="H101" s="226">
        <f t="shared" ref="H101:J101" si="29">H102</f>
        <v>64559.06</v>
      </c>
      <c r="I101" s="226">
        <f t="shared" si="29"/>
        <v>0</v>
      </c>
      <c r="J101" s="226">
        <f t="shared" si="29"/>
        <v>78109.23</v>
      </c>
      <c r="K101" s="377">
        <f t="shared" si="26"/>
        <v>156.27897121765545</v>
      </c>
      <c r="L101" s="377">
        <f t="shared" si="18"/>
        <v>120.98879692486229</v>
      </c>
    </row>
    <row r="102" spans="2:12" x14ac:dyDescent="0.25">
      <c r="B102" s="56"/>
      <c r="C102" s="60"/>
      <c r="D102" s="56">
        <v>343</v>
      </c>
      <c r="E102" s="56"/>
      <c r="F102" s="227" t="s">
        <v>334</v>
      </c>
      <c r="G102" s="226">
        <f>G103+G104+G106</f>
        <v>49980.639999999999</v>
      </c>
      <c r="H102" s="226">
        <v>64559.06</v>
      </c>
      <c r="I102" s="226">
        <f t="shared" ref="I102" si="30">I103+I104+I106</f>
        <v>0</v>
      </c>
      <c r="J102" s="226">
        <f>J103+J104+J105+J106</f>
        <v>78109.23</v>
      </c>
      <c r="K102" s="221">
        <f t="shared" si="26"/>
        <v>156.27897121765545</v>
      </c>
      <c r="L102" s="221">
        <f t="shared" si="18"/>
        <v>120.98879692486229</v>
      </c>
    </row>
    <row r="103" spans="2:12" x14ac:dyDescent="0.25">
      <c r="B103" s="56"/>
      <c r="C103" s="60"/>
      <c r="D103" s="56"/>
      <c r="E103" s="229">
        <v>3431</v>
      </c>
      <c r="F103" s="228" t="s">
        <v>77</v>
      </c>
      <c r="G103" s="223">
        <v>1942.22</v>
      </c>
      <c r="H103" s="235">
        <v>0</v>
      </c>
      <c r="I103" s="235">
        <v>0</v>
      </c>
      <c r="J103" s="222">
        <v>2339.84</v>
      </c>
      <c r="K103" s="221">
        <f t="shared" si="26"/>
        <v>120.47244905314538</v>
      </c>
      <c r="L103" s="221">
        <v>0</v>
      </c>
    </row>
    <row r="104" spans="2:12" x14ac:dyDescent="0.25">
      <c r="B104" s="56"/>
      <c r="C104" s="60"/>
      <c r="D104" s="56"/>
      <c r="E104" s="229">
        <v>3423</v>
      </c>
      <c r="F104" s="228" t="s">
        <v>471</v>
      </c>
      <c r="G104" s="223">
        <v>33859.4</v>
      </c>
      <c r="H104" s="235">
        <v>0</v>
      </c>
      <c r="I104" s="235">
        <v>0</v>
      </c>
      <c r="J104" s="222">
        <v>58969.25</v>
      </c>
      <c r="K104" s="221">
        <f t="shared" si="26"/>
        <v>174.15916997938535</v>
      </c>
      <c r="L104" s="221">
        <v>0</v>
      </c>
    </row>
    <row r="105" spans="2:12" x14ac:dyDescent="0.25">
      <c r="B105" s="56"/>
      <c r="C105" s="60"/>
      <c r="D105" s="56"/>
      <c r="E105" s="229">
        <v>3433</v>
      </c>
      <c r="F105" s="228" t="s">
        <v>78</v>
      </c>
      <c r="G105" s="223">
        <v>0</v>
      </c>
      <c r="H105" s="235">
        <v>0</v>
      </c>
      <c r="I105" s="235">
        <v>0</v>
      </c>
      <c r="J105" s="222">
        <v>459.06</v>
      </c>
      <c r="K105" s="221"/>
      <c r="L105" s="221">
        <v>0</v>
      </c>
    </row>
    <row r="106" spans="2:12" x14ac:dyDescent="0.25">
      <c r="B106" s="56"/>
      <c r="C106" s="60"/>
      <c r="D106" s="56"/>
      <c r="E106" s="56">
        <v>3434</v>
      </c>
      <c r="F106" s="224" t="s">
        <v>472</v>
      </c>
      <c r="G106" s="223">
        <v>14179.02</v>
      </c>
      <c r="H106" s="235">
        <v>0</v>
      </c>
      <c r="I106" s="235">
        <v>0</v>
      </c>
      <c r="J106" s="222">
        <v>16341.08</v>
      </c>
      <c r="K106" s="221">
        <f t="shared" si="26"/>
        <v>115.24830347936599</v>
      </c>
      <c r="L106" s="221">
        <v>0</v>
      </c>
    </row>
    <row r="107" spans="2:12" ht="25.5" x14ac:dyDescent="0.25">
      <c r="B107" s="56"/>
      <c r="C107" s="60">
        <v>36</v>
      </c>
      <c r="D107" s="56"/>
      <c r="E107" s="56"/>
      <c r="F107" s="227" t="s">
        <v>473</v>
      </c>
      <c r="G107" s="233">
        <f>G109+G111+G113</f>
        <v>2616198.0300000003</v>
      </c>
      <c r="H107" s="436">
        <v>3722020.89</v>
      </c>
      <c r="I107" s="233">
        <f t="shared" ref="I107" si="31">I109+I111+I113</f>
        <v>0</v>
      </c>
      <c r="J107" s="233">
        <f>J109+J111+J113</f>
        <v>3728351.8</v>
      </c>
      <c r="K107" s="437">
        <f t="shared" si="26"/>
        <v>142.51030530743117</v>
      </c>
      <c r="L107" s="437">
        <f t="shared" si="18"/>
        <v>100.17009334947606</v>
      </c>
    </row>
    <row r="108" spans="2:12" x14ac:dyDescent="0.25">
      <c r="B108" s="56"/>
      <c r="C108" s="60"/>
      <c r="D108" s="56">
        <v>361</v>
      </c>
      <c r="E108" s="56"/>
      <c r="F108" s="224" t="s">
        <v>474</v>
      </c>
      <c r="G108" s="223"/>
      <c r="H108" s="218"/>
      <c r="I108" s="218"/>
      <c r="J108" s="222"/>
      <c r="K108" s="221"/>
      <c r="L108" s="221">
        <v>0</v>
      </c>
    </row>
    <row r="109" spans="2:12" x14ac:dyDescent="0.25">
      <c r="B109" s="56"/>
      <c r="C109" s="60"/>
      <c r="D109" s="56"/>
      <c r="E109" s="56">
        <v>3611</v>
      </c>
      <c r="F109" s="224" t="s">
        <v>475</v>
      </c>
      <c r="G109" s="223">
        <v>126431.53</v>
      </c>
      <c r="H109" s="235"/>
      <c r="I109" s="235">
        <v>0</v>
      </c>
      <c r="J109" s="222">
        <v>61205.29</v>
      </c>
      <c r="K109" s="221">
        <f t="shared" si="26"/>
        <v>48.409830997062201</v>
      </c>
      <c r="L109" s="221">
        <v>0</v>
      </c>
    </row>
    <row r="110" spans="2:12" x14ac:dyDescent="0.25">
      <c r="B110" s="56"/>
      <c r="C110" s="60"/>
      <c r="D110" s="56">
        <v>368</v>
      </c>
      <c r="E110" s="56"/>
      <c r="F110" s="224" t="s">
        <v>476</v>
      </c>
      <c r="G110" s="223"/>
      <c r="H110" s="235"/>
      <c r="I110" s="235"/>
      <c r="J110" s="222"/>
      <c r="K110" s="221"/>
      <c r="L110" s="221">
        <v>0</v>
      </c>
    </row>
    <row r="111" spans="2:12" x14ac:dyDescent="0.25">
      <c r="B111" s="56"/>
      <c r="C111" s="60"/>
      <c r="D111" s="56"/>
      <c r="E111" s="56">
        <v>3681</v>
      </c>
      <c r="F111" s="224" t="s">
        <v>363</v>
      </c>
      <c r="G111" s="223">
        <v>133331.69</v>
      </c>
      <c r="H111" s="235">
        <v>0</v>
      </c>
      <c r="I111" s="235">
        <v>0</v>
      </c>
      <c r="J111" s="222">
        <v>109006.76</v>
      </c>
      <c r="K111" s="221">
        <f t="shared" si="26"/>
        <v>81.756077643656951</v>
      </c>
      <c r="L111" s="221">
        <v>0</v>
      </c>
    </row>
    <row r="112" spans="2:12" ht="25.5" x14ac:dyDescent="0.25">
      <c r="B112" s="56"/>
      <c r="C112" s="60"/>
      <c r="D112" s="56">
        <v>369</v>
      </c>
      <c r="E112" s="56"/>
      <c r="F112" s="224" t="s">
        <v>477</v>
      </c>
      <c r="G112" s="223"/>
      <c r="H112" s="235"/>
      <c r="I112" s="235"/>
      <c r="J112" s="222"/>
      <c r="K112" s="221">
        <v>0</v>
      </c>
      <c r="L112" s="221">
        <v>0</v>
      </c>
    </row>
    <row r="113" spans="2:12" ht="25.5" x14ac:dyDescent="0.25">
      <c r="B113" s="56"/>
      <c r="C113" s="60"/>
      <c r="D113" s="56"/>
      <c r="E113" s="56">
        <v>3693</v>
      </c>
      <c r="F113" s="224" t="s">
        <v>478</v>
      </c>
      <c r="G113" s="223">
        <v>2356434.81</v>
      </c>
      <c r="H113" s="235">
        <v>0</v>
      </c>
      <c r="I113" s="235">
        <v>0</v>
      </c>
      <c r="J113" s="222">
        <v>3558139.75</v>
      </c>
      <c r="K113" s="221">
        <f t="shared" si="26"/>
        <v>150.99674028325867</v>
      </c>
      <c r="L113" s="221">
        <v>0</v>
      </c>
    </row>
    <row r="114" spans="2:12" x14ac:dyDescent="0.25">
      <c r="B114" s="56"/>
      <c r="C114" s="60">
        <v>37</v>
      </c>
      <c r="D114" s="56"/>
      <c r="E114" s="56"/>
      <c r="F114" s="224" t="s">
        <v>488</v>
      </c>
      <c r="G114" s="233">
        <f>G115</f>
        <v>169.1</v>
      </c>
      <c r="H114" s="233">
        <f t="shared" ref="H114:J114" si="32">H115</f>
        <v>0</v>
      </c>
      <c r="I114" s="233">
        <f t="shared" si="32"/>
        <v>0</v>
      </c>
      <c r="J114" s="233">
        <f t="shared" si="32"/>
        <v>0</v>
      </c>
      <c r="K114" s="377">
        <f t="shared" si="26"/>
        <v>0</v>
      </c>
      <c r="L114" s="377">
        <v>0</v>
      </c>
    </row>
    <row r="115" spans="2:12" x14ac:dyDescent="0.25">
      <c r="B115" s="56"/>
      <c r="C115" s="60"/>
      <c r="D115" s="56">
        <v>372</v>
      </c>
      <c r="E115" s="56">
        <v>3722</v>
      </c>
      <c r="F115" s="224" t="s">
        <v>479</v>
      </c>
      <c r="G115" s="223">
        <v>169.1</v>
      </c>
      <c r="H115" s="218"/>
      <c r="I115" s="218"/>
      <c r="J115" s="222">
        <v>0</v>
      </c>
      <c r="K115" s="221">
        <f t="shared" si="26"/>
        <v>0</v>
      </c>
      <c r="L115" s="221">
        <v>0</v>
      </c>
    </row>
    <row r="116" spans="2:12" x14ac:dyDescent="0.25">
      <c r="B116" s="56"/>
      <c r="C116" s="60">
        <v>38</v>
      </c>
      <c r="D116" s="56"/>
      <c r="E116" s="56"/>
      <c r="F116" s="227" t="s">
        <v>333</v>
      </c>
      <c r="G116" s="226">
        <f>G117</f>
        <v>38090.719999999994</v>
      </c>
      <c r="H116" s="226">
        <f t="shared" ref="H116:J116" si="33">H117</f>
        <v>21222.42</v>
      </c>
      <c r="I116" s="226">
        <f t="shared" si="33"/>
        <v>0</v>
      </c>
      <c r="J116" s="226">
        <f t="shared" si="33"/>
        <v>22954.920000000002</v>
      </c>
      <c r="K116" s="377">
        <f t="shared" si="26"/>
        <v>60.263812288137387</v>
      </c>
      <c r="L116" s="377">
        <f t="shared" si="18"/>
        <v>108.16353648641393</v>
      </c>
    </row>
    <row r="117" spans="2:12" x14ac:dyDescent="0.25">
      <c r="B117" s="56"/>
      <c r="C117" s="60"/>
      <c r="D117" s="56">
        <v>381</v>
      </c>
      <c r="E117" s="56"/>
      <c r="F117" s="227" t="s">
        <v>332</v>
      </c>
      <c r="G117" s="226">
        <f>G118+G119+G120</f>
        <v>38090.719999999994</v>
      </c>
      <c r="H117" s="226">
        <v>21222.42</v>
      </c>
      <c r="I117" s="226">
        <f t="shared" ref="I117" si="34">I118+I119+I120</f>
        <v>0</v>
      </c>
      <c r="J117" s="226">
        <f>J118+J119+J120</f>
        <v>22954.920000000002</v>
      </c>
      <c r="K117" s="221">
        <f t="shared" si="26"/>
        <v>60.263812288137387</v>
      </c>
      <c r="L117" s="221">
        <f t="shared" si="18"/>
        <v>108.16353648641393</v>
      </c>
    </row>
    <row r="118" spans="2:12" x14ac:dyDescent="0.25">
      <c r="B118" s="56"/>
      <c r="C118" s="60"/>
      <c r="D118" s="56"/>
      <c r="E118" s="56">
        <v>3811</v>
      </c>
      <c r="F118" s="224" t="s">
        <v>331</v>
      </c>
      <c r="G118" s="223">
        <v>0</v>
      </c>
      <c r="H118" s="235">
        <v>0</v>
      </c>
      <c r="I118" s="235">
        <v>0</v>
      </c>
      <c r="J118" s="222">
        <v>0</v>
      </c>
      <c r="K118" s="221">
        <v>0</v>
      </c>
      <c r="L118" s="221">
        <v>0</v>
      </c>
    </row>
    <row r="119" spans="2:12" x14ac:dyDescent="0.25">
      <c r="B119" s="56"/>
      <c r="C119" s="60"/>
      <c r="D119" s="56"/>
      <c r="E119" s="56">
        <v>3812</v>
      </c>
      <c r="F119" s="224" t="s">
        <v>330</v>
      </c>
      <c r="G119" s="223">
        <v>1703.09</v>
      </c>
      <c r="H119" s="235">
        <v>0</v>
      </c>
      <c r="I119" s="235">
        <v>0</v>
      </c>
      <c r="J119" s="222">
        <v>1733.74</v>
      </c>
      <c r="K119" s="221">
        <f>J119/G119*100</f>
        <v>101.79967001156723</v>
      </c>
      <c r="L119" s="221">
        <v>0</v>
      </c>
    </row>
    <row r="120" spans="2:12" x14ac:dyDescent="0.25">
      <c r="B120" s="56"/>
      <c r="C120" s="60"/>
      <c r="D120" s="56"/>
      <c r="E120" s="56">
        <v>3813</v>
      </c>
      <c r="F120" s="224" t="s">
        <v>186</v>
      </c>
      <c r="G120" s="223">
        <v>36387.629999999997</v>
      </c>
      <c r="H120" s="235">
        <v>0</v>
      </c>
      <c r="I120" s="235">
        <v>0</v>
      </c>
      <c r="J120" s="222">
        <v>21221.18</v>
      </c>
      <c r="K120" s="221">
        <v>0</v>
      </c>
      <c r="L120" s="221">
        <v>0</v>
      </c>
    </row>
    <row r="121" spans="2:12" x14ac:dyDescent="0.25">
      <c r="B121" s="8">
        <v>4</v>
      </c>
      <c r="C121" s="8"/>
      <c r="D121" s="8"/>
      <c r="E121" s="8"/>
      <c r="F121" s="374" t="s">
        <v>5</v>
      </c>
      <c r="G121" s="226">
        <f>G122</f>
        <v>11613618.669999998</v>
      </c>
      <c r="H121" s="226">
        <f t="shared" ref="H121:J121" si="35">H122</f>
        <v>1337013.96</v>
      </c>
      <c r="I121" s="226">
        <f t="shared" si="35"/>
        <v>0</v>
      </c>
      <c r="J121" s="226">
        <f t="shared" si="35"/>
        <v>1661266.3499999996</v>
      </c>
      <c r="K121" s="221">
        <f t="shared" si="26"/>
        <v>14.304467859714908</v>
      </c>
      <c r="L121" s="221">
        <v>0</v>
      </c>
    </row>
    <row r="122" spans="2:12" ht="27.75" customHeight="1" x14ac:dyDescent="0.25">
      <c r="B122" s="220"/>
      <c r="C122" s="239">
        <v>42</v>
      </c>
      <c r="D122" s="220"/>
      <c r="E122" s="220"/>
      <c r="F122" s="375" t="s">
        <v>169</v>
      </c>
      <c r="G122" s="226">
        <f>G123+G126+G134</f>
        <v>11613618.669999998</v>
      </c>
      <c r="H122" s="226">
        <v>1337013.96</v>
      </c>
      <c r="I122" s="226">
        <f t="shared" ref="I122:J122" si="36">I123+I126+I134</f>
        <v>0</v>
      </c>
      <c r="J122" s="226">
        <f t="shared" si="36"/>
        <v>1661266.3499999996</v>
      </c>
      <c r="K122" s="377">
        <f t="shared" si="26"/>
        <v>14.304467859714908</v>
      </c>
      <c r="L122" s="377">
        <f t="shared" ref="L122" si="37">J122/H122*100</f>
        <v>124.2519823801989</v>
      </c>
    </row>
    <row r="123" spans="2:12" x14ac:dyDescent="0.25">
      <c r="B123" s="220"/>
      <c r="C123" s="220"/>
      <c r="D123" s="56">
        <v>421</v>
      </c>
      <c r="E123" s="56"/>
      <c r="F123" s="376" t="s">
        <v>480</v>
      </c>
      <c r="G123" s="226">
        <f>G124+G125</f>
        <v>9207417.8499999996</v>
      </c>
      <c r="H123" s="226">
        <f t="shared" ref="H123:J123" si="38">H124+H125</f>
        <v>0</v>
      </c>
      <c r="I123" s="226">
        <f t="shared" si="38"/>
        <v>0</v>
      </c>
      <c r="J123" s="226">
        <f t="shared" si="38"/>
        <v>1228436.8799999999</v>
      </c>
      <c r="K123" s="221">
        <f t="shared" si="26"/>
        <v>13.3418174347328</v>
      </c>
      <c r="L123" s="377">
        <v>0</v>
      </c>
    </row>
    <row r="124" spans="2:12" x14ac:dyDescent="0.25">
      <c r="B124" s="220"/>
      <c r="C124" s="220"/>
      <c r="D124" s="56"/>
      <c r="E124" s="56">
        <v>4211</v>
      </c>
      <c r="F124" s="224" t="s">
        <v>481</v>
      </c>
      <c r="G124" s="235">
        <v>0</v>
      </c>
      <c r="H124" s="235">
        <v>0</v>
      </c>
      <c r="I124" s="235"/>
      <c r="J124" s="283">
        <v>0</v>
      </c>
      <c r="K124" s="221">
        <v>0</v>
      </c>
      <c r="L124" s="221">
        <v>0</v>
      </c>
    </row>
    <row r="125" spans="2:12" x14ac:dyDescent="0.25">
      <c r="B125" s="220"/>
      <c r="C125" s="220"/>
      <c r="D125" s="56"/>
      <c r="E125" s="56">
        <v>4212</v>
      </c>
      <c r="F125" s="224" t="s">
        <v>482</v>
      </c>
      <c r="G125" s="235">
        <v>9207417.8499999996</v>
      </c>
      <c r="H125" s="235">
        <v>0</v>
      </c>
      <c r="I125" s="235">
        <v>0</v>
      </c>
      <c r="J125" s="283">
        <v>1228436.8799999999</v>
      </c>
      <c r="K125" s="315">
        <f t="shared" si="26"/>
        <v>13.3418174347328</v>
      </c>
      <c r="L125" s="221">
        <v>0</v>
      </c>
    </row>
    <row r="126" spans="2:12" x14ac:dyDescent="0.25">
      <c r="B126" s="220"/>
      <c r="C126" s="220"/>
      <c r="D126" s="56">
        <v>422</v>
      </c>
      <c r="E126" s="56"/>
      <c r="F126" s="376" t="s">
        <v>80</v>
      </c>
      <c r="G126" s="226">
        <f>G127+G128+G129+G130+G131+G132+G133</f>
        <v>2405403.8199999994</v>
      </c>
      <c r="H126" s="226">
        <f>H127+H128+H129+H130+H131+H132+H133</f>
        <v>0</v>
      </c>
      <c r="I126" s="226">
        <f t="shared" ref="I126:J126" si="39">I127+I128+I129+I130+I131+I132+I133</f>
        <v>0</v>
      </c>
      <c r="J126" s="226">
        <f t="shared" si="39"/>
        <v>431040.83999999997</v>
      </c>
      <c r="K126" s="315">
        <f t="shared" si="26"/>
        <v>17.919687181672476</v>
      </c>
      <c r="L126" s="221">
        <v>0</v>
      </c>
    </row>
    <row r="127" spans="2:12" x14ac:dyDescent="0.25">
      <c r="B127" s="220"/>
      <c r="C127" s="220"/>
      <c r="D127" s="56"/>
      <c r="E127" s="56">
        <v>4221</v>
      </c>
      <c r="F127" s="224" t="s">
        <v>329</v>
      </c>
      <c r="G127" s="235">
        <v>627783.24</v>
      </c>
      <c r="H127" s="235">
        <v>0</v>
      </c>
      <c r="I127" s="235">
        <v>0</v>
      </c>
      <c r="J127" s="283">
        <v>44839.62</v>
      </c>
      <c r="K127" s="315">
        <f t="shared" si="26"/>
        <v>7.1425321899323091</v>
      </c>
      <c r="L127" s="221">
        <v>0</v>
      </c>
    </row>
    <row r="128" spans="2:12" x14ac:dyDescent="0.25">
      <c r="B128" s="220"/>
      <c r="C128" s="220"/>
      <c r="D128" s="56"/>
      <c r="E128" s="56">
        <v>4222</v>
      </c>
      <c r="F128" s="224" t="s">
        <v>483</v>
      </c>
      <c r="G128" s="235">
        <v>0</v>
      </c>
      <c r="H128" s="235">
        <v>0</v>
      </c>
      <c r="I128" s="235">
        <v>0</v>
      </c>
      <c r="J128" s="283">
        <v>0</v>
      </c>
      <c r="K128" s="315">
        <v>0</v>
      </c>
      <c r="L128" s="221">
        <v>0</v>
      </c>
    </row>
    <row r="129" spans="2:12" x14ac:dyDescent="0.25">
      <c r="B129" s="220"/>
      <c r="C129" s="220"/>
      <c r="D129" s="56"/>
      <c r="E129" s="56">
        <v>4223</v>
      </c>
      <c r="F129" s="224" t="s">
        <v>484</v>
      </c>
      <c r="G129" s="235">
        <v>0</v>
      </c>
      <c r="H129" s="235">
        <v>0</v>
      </c>
      <c r="I129" s="235">
        <v>0</v>
      </c>
      <c r="J129" s="283">
        <v>0</v>
      </c>
      <c r="K129" s="315">
        <v>0</v>
      </c>
      <c r="L129" s="221">
        <v>0</v>
      </c>
    </row>
    <row r="130" spans="2:12" x14ac:dyDescent="0.25">
      <c r="B130" s="220"/>
      <c r="C130" s="220"/>
      <c r="D130" s="56"/>
      <c r="E130" s="56">
        <v>4226</v>
      </c>
      <c r="F130" s="224" t="s">
        <v>485</v>
      </c>
      <c r="G130" s="235">
        <v>0</v>
      </c>
      <c r="H130" s="235">
        <v>0</v>
      </c>
      <c r="I130" s="235">
        <v>0</v>
      </c>
      <c r="J130" s="283">
        <v>84246.99</v>
      </c>
      <c r="K130" s="315">
        <v>0</v>
      </c>
      <c r="L130" s="221">
        <v>0</v>
      </c>
    </row>
    <row r="131" spans="2:12" x14ac:dyDescent="0.25">
      <c r="B131" s="220"/>
      <c r="C131" s="220"/>
      <c r="D131" s="56"/>
      <c r="E131" s="56">
        <v>4227</v>
      </c>
      <c r="F131" s="224" t="s">
        <v>328</v>
      </c>
      <c r="G131" s="235">
        <v>1738626.73</v>
      </c>
      <c r="H131" s="235">
        <v>0</v>
      </c>
      <c r="I131" s="235">
        <v>0</v>
      </c>
      <c r="J131" s="283">
        <v>301954.23</v>
      </c>
      <c r="K131" s="315">
        <f t="shared" si="26"/>
        <v>17.367398348925647</v>
      </c>
      <c r="L131" s="221">
        <v>0</v>
      </c>
    </row>
    <row r="132" spans="2:12" x14ac:dyDescent="0.25">
      <c r="B132" s="220"/>
      <c r="C132" s="220"/>
      <c r="D132" s="56"/>
      <c r="E132" s="56">
        <v>4231</v>
      </c>
      <c r="F132" s="224" t="s">
        <v>486</v>
      </c>
      <c r="G132" s="235">
        <v>38442.78</v>
      </c>
      <c r="H132" s="235">
        <v>0</v>
      </c>
      <c r="I132" s="235">
        <v>0</v>
      </c>
      <c r="J132" s="283">
        <v>0</v>
      </c>
      <c r="K132" s="315">
        <f t="shared" si="26"/>
        <v>0</v>
      </c>
      <c r="L132" s="221">
        <v>0</v>
      </c>
    </row>
    <row r="133" spans="2:12" x14ac:dyDescent="0.25">
      <c r="B133" s="220"/>
      <c r="C133" s="220"/>
      <c r="D133" s="56"/>
      <c r="E133" s="56">
        <v>4262</v>
      </c>
      <c r="F133" s="228" t="s">
        <v>487</v>
      </c>
      <c r="G133" s="235">
        <v>551.07000000000005</v>
      </c>
      <c r="H133" s="235">
        <v>0</v>
      </c>
      <c r="I133" s="235">
        <v>0</v>
      </c>
      <c r="J133" s="283">
        <v>0</v>
      </c>
      <c r="K133" s="315">
        <f t="shared" si="26"/>
        <v>0</v>
      </c>
      <c r="L133" s="221">
        <v>0</v>
      </c>
    </row>
    <row r="134" spans="2:12" ht="27.75" customHeight="1" x14ac:dyDescent="0.25">
      <c r="B134" s="220"/>
      <c r="C134" s="220"/>
      <c r="D134" s="56">
        <v>424</v>
      </c>
      <c r="E134" s="56"/>
      <c r="F134" s="376" t="s">
        <v>327</v>
      </c>
      <c r="G134" s="226">
        <f>G135</f>
        <v>797</v>
      </c>
      <c r="H134" s="226">
        <f t="shared" ref="H134:J134" si="40">H135</f>
        <v>0</v>
      </c>
      <c r="I134" s="226">
        <f t="shared" si="40"/>
        <v>0</v>
      </c>
      <c r="J134" s="226">
        <f t="shared" si="40"/>
        <v>1788.63</v>
      </c>
      <c r="K134" s="315">
        <f t="shared" si="26"/>
        <v>224.42032622333753</v>
      </c>
      <c r="L134" s="221">
        <v>0</v>
      </c>
    </row>
    <row r="135" spans="2:12" x14ac:dyDescent="0.25">
      <c r="B135" s="220"/>
      <c r="C135" s="220"/>
      <c r="D135" s="56"/>
      <c r="E135" s="56">
        <v>4241</v>
      </c>
      <c r="F135" s="224" t="s">
        <v>326</v>
      </c>
      <c r="G135" s="235">
        <v>797</v>
      </c>
      <c r="H135" s="235">
        <v>0</v>
      </c>
      <c r="I135" s="235">
        <v>0</v>
      </c>
      <c r="J135" s="283">
        <v>1788.63</v>
      </c>
      <c r="K135" s="315">
        <f t="shared" si="26"/>
        <v>224.42032622333753</v>
      </c>
      <c r="L135" s="221">
        <v>0</v>
      </c>
    </row>
    <row r="136" spans="2:12" x14ac:dyDescent="0.25">
      <c r="B136" s="220"/>
      <c r="C136" s="220">
        <v>54</v>
      </c>
      <c r="D136" s="56"/>
      <c r="E136" s="56"/>
      <c r="F136" s="224" t="s">
        <v>496</v>
      </c>
      <c r="G136" s="235">
        <v>0</v>
      </c>
      <c r="H136" s="235">
        <v>0</v>
      </c>
      <c r="I136" s="235">
        <v>0</v>
      </c>
      <c r="J136" s="235">
        <v>0</v>
      </c>
      <c r="K136" s="327">
        <v>0</v>
      </c>
      <c r="L136" s="221">
        <v>0</v>
      </c>
    </row>
    <row r="137" spans="2:12" x14ac:dyDescent="0.25">
      <c r="B137" s="60">
        <v>9</v>
      </c>
      <c r="C137" s="60"/>
      <c r="D137" s="56"/>
      <c r="E137" s="56"/>
      <c r="F137" s="248" t="s">
        <v>491</v>
      </c>
      <c r="G137" s="235"/>
      <c r="H137" s="235"/>
      <c r="I137" s="235"/>
      <c r="J137" s="235"/>
      <c r="K137" s="235"/>
      <c r="L137" s="221">
        <v>0</v>
      </c>
    </row>
    <row r="138" spans="2:12" x14ac:dyDescent="0.25">
      <c r="B138" s="60"/>
      <c r="C138" s="60">
        <v>92</v>
      </c>
      <c r="D138" s="56"/>
      <c r="E138" s="56"/>
      <c r="F138" s="248" t="s">
        <v>491</v>
      </c>
      <c r="G138" s="235"/>
      <c r="H138" s="235"/>
      <c r="I138" s="235"/>
      <c r="J138" s="235"/>
      <c r="K138" s="235"/>
      <c r="L138" s="221">
        <v>0</v>
      </c>
    </row>
    <row r="139" spans="2:12" x14ac:dyDescent="0.25">
      <c r="B139" s="56"/>
      <c r="C139" s="56"/>
      <c r="D139" s="56">
        <v>922</v>
      </c>
      <c r="E139" s="56"/>
      <c r="F139" s="248" t="s">
        <v>491</v>
      </c>
      <c r="G139" s="235"/>
      <c r="H139" s="235"/>
      <c r="I139" s="235"/>
      <c r="J139" s="235"/>
      <c r="K139" s="235"/>
      <c r="L139" s="221">
        <v>0</v>
      </c>
    </row>
    <row r="140" spans="2:12" x14ac:dyDescent="0.25">
      <c r="B140" s="56"/>
      <c r="C140" s="56"/>
      <c r="D140" s="56"/>
      <c r="E140" s="56">
        <v>9222</v>
      </c>
      <c r="F140" s="62" t="s">
        <v>228</v>
      </c>
      <c r="G140" s="218"/>
      <c r="H140" s="218"/>
      <c r="I140" s="328"/>
      <c r="J140" s="235"/>
      <c r="K140" s="235"/>
      <c r="L140" s="221">
        <v>0</v>
      </c>
    </row>
    <row r="143" spans="2:12" ht="15" customHeight="1" x14ac:dyDescent="0.25">
      <c r="B143" s="216"/>
      <c r="C143" s="216"/>
      <c r="D143" s="216"/>
      <c r="E143" s="216"/>
      <c r="F143" s="216"/>
      <c r="G143" s="216"/>
      <c r="H143" s="216"/>
      <c r="I143" s="216"/>
      <c r="J143" s="217"/>
      <c r="K143" s="216"/>
      <c r="L143" s="216"/>
    </row>
    <row r="144" spans="2:12" ht="25.5" customHeight="1" x14ac:dyDescent="0.25">
      <c r="B144" s="216"/>
      <c r="C144" s="474"/>
      <c r="D144" s="474"/>
      <c r="E144" s="309"/>
      <c r="F144" s="309"/>
      <c r="G144" s="309"/>
      <c r="H144" s="309"/>
      <c r="I144" s="309"/>
      <c r="J144" s="466"/>
      <c r="K144" s="466"/>
      <c r="L144" s="216"/>
    </row>
    <row r="145" spans="2:12" ht="4.5" customHeight="1" x14ac:dyDescent="0.25">
      <c r="B145" s="216"/>
      <c r="C145" s="309"/>
      <c r="D145" s="309"/>
      <c r="E145" s="309"/>
      <c r="F145" s="309"/>
      <c r="G145" s="309"/>
      <c r="H145" s="309"/>
      <c r="I145" s="309"/>
      <c r="J145" s="310"/>
      <c r="K145" s="309"/>
      <c r="L145" s="216"/>
    </row>
    <row r="146" spans="2:12" ht="15.75" x14ac:dyDescent="0.25">
      <c r="C146" s="300"/>
      <c r="D146" s="299"/>
      <c r="E146" s="299"/>
      <c r="F146" s="299"/>
      <c r="G146" s="299"/>
      <c r="H146" s="299"/>
      <c r="I146" s="299"/>
      <c r="J146" s="311"/>
      <c r="K146" s="299"/>
    </row>
    <row r="147" spans="2:12" x14ac:dyDescent="0.25">
      <c r="C147" s="299"/>
      <c r="D147" s="299"/>
      <c r="E147" s="299"/>
      <c r="F147" s="299"/>
      <c r="G147" s="299"/>
      <c r="H147" s="299"/>
      <c r="I147" s="299"/>
      <c r="J147" s="466"/>
      <c r="K147" s="466"/>
    </row>
    <row r="148" spans="2:12" x14ac:dyDescent="0.25">
      <c r="C148" s="299"/>
      <c r="D148" s="299"/>
      <c r="E148" s="299"/>
      <c r="F148" s="299"/>
      <c r="G148" s="299"/>
      <c r="H148" s="299"/>
      <c r="I148" s="299"/>
      <c r="J148" s="311"/>
      <c r="K148" s="299"/>
    </row>
  </sheetData>
  <sheetProtection algorithmName="SHA-512" hashValue="EAeF1A9ygsqgJU34CLzFs1mRymXRxUY3sRjcjzGl9ugPozht+aLUUtK6LU6yofr0KHLj+a9xf5/blxhezZ2mLw==" saltValue="U0iDGYXNFmkDVb/ntcK7fQ==" spinCount="100000" sheet="1" objects="1" scenarios="1"/>
  <protectedRanges>
    <protectedRange algorithmName="SHA-512" hashValue="R8frfBQ/MhInQYm+jLEgMwgPwCkrGPIUaxyIFLRSCn/+fIsUU6bmJDax/r7gTh2PEAEvgODYwg0rRRjqSM/oww==" saltValue="tbZzHO5lCNHCDH5y3XGZag==" spinCount="100000" sqref="F30" name="Range1"/>
    <protectedRange algorithmName="SHA-512" hashValue="R8frfBQ/MhInQYm+jLEgMwgPwCkrGPIUaxyIFLRSCn/+fIsUU6bmJDax/r7gTh2PEAEvgODYwg0rRRjqSM/oww==" saltValue="tbZzHO5lCNHCDH5y3XGZag==" spinCount="100000" sqref="F31" name="Range1_1"/>
    <protectedRange algorithmName="SHA-512" hashValue="R8frfBQ/MhInQYm+jLEgMwgPwCkrGPIUaxyIFLRSCn/+fIsUU6bmJDax/r7gTh2PEAEvgODYwg0rRRjqSM/oww==" saltValue="tbZzHO5lCNHCDH5y3XGZag==" spinCount="100000" sqref="F39" name="Range1_2"/>
    <protectedRange algorithmName="SHA-512" hashValue="R8frfBQ/MhInQYm+jLEgMwgPwCkrGPIUaxyIFLRSCn/+fIsUU6bmJDax/r7gTh2PEAEvgODYwg0rRRjqSM/oww==" saltValue="tbZzHO5lCNHCDH5y3XGZag==" spinCount="100000" sqref="F40" name="Range1_3"/>
    <protectedRange algorithmName="SHA-512" hashValue="R8frfBQ/MhInQYm+jLEgMwgPwCkrGPIUaxyIFLRSCn/+fIsUU6bmJDax/r7gTh2PEAEvgODYwg0rRRjqSM/oww==" saltValue="tbZzHO5lCNHCDH5y3XGZag==" spinCount="100000" sqref="F37" name="Range1_4"/>
    <protectedRange algorithmName="SHA-512" hashValue="R8frfBQ/MhInQYm+jLEgMwgPwCkrGPIUaxyIFLRSCn/+fIsUU6bmJDax/r7gTh2PEAEvgODYwg0rRRjqSM/oww==" saltValue="tbZzHO5lCNHCDH5y3XGZag==" spinCount="100000" sqref="F33" name="Range1_5"/>
    <protectedRange algorithmName="SHA-512" hashValue="R8frfBQ/MhInQYm+jLEgMwgPwCkrGPIUaxyIFLRSCn/+fIsUU6bmJDax/r7gTh2PEAEvgODYwg0rRRjqSM/oww==" saltValue="tbZzHO5lCNHCDH5y3XGZag==" spinCount="100000" sqref="F34" name="Range1_7"/>
    <protectedRange algorithmName="SHA-512" hashValue="R8frfBQ/MhInQYm+jLEgMwgPwCkrGPIUaxyIFLRSCn/+fIsUU6bmJDax/r7gTh2PEAEvgODYwg0rRRjqSM/oww==" saltValue="tbZzHO5lCNHCDH5y3XGZag==" spinCount="100000" sqref="F60:F61" name="Range1_8"/>
    <protectedRange algorithmName="SHA-512" hashValue="R8frfBQ/MhInQYm+jLEgMwgPwCkrGPIUaxyIFLRSCn/+fIsUU6bmJDax/r7gTh2PEAEvgODYwg0rRRjqSM/oww==" saltValue="tbZzHO5lCNHCDH5y3XGZag==" spinCount="100000" sqref="F62" name="Range1_9"/>
    <protectedRange algorithmName="SHA-512" hashValue="R8frfBQ/MhInQYm+jLEgMwgPwCkrGPIUaxyIFLRSCn/+fIsUU6bmJDax/r7gTh2PEAEvgODYwg0rRRjqSM/oww==" saltValue="tbZzHO5lCNHCDH5y3XGZag==" spinCount="100000" sqref="F63" name="Range1_10"/>
    <protectedRange algorithmName="SHA-512" hashValue="R8frfBQ/MhInQYm+jLEgMwgPwCkrGPIUaxyIFLRSCn/+fIsUU6bmJDax/r7gTh2PEAEvgODYwg0rRRjqSM/oww==" saltValue="tbZzHO5lCNHCDH5y3XGZag==" spinCount="100000" sqref="F64" name="Range1_11"/>
    <protectedRange algorithmName="SHA-512" hashValue="R8frfBQ/MhInQYm+jLEgMwgPwCkrGPIUaxyIFLRSCn/+fIsUU6bmJDax/r7gTh2PEAEvgODYwg0rRRjqSM/oww==" saltValue="tbZzHO5lCNHCDH5y3XGZag==" spinCount="100000" sqref="F65" name="Range1_12"/>
    <protectedRange algorithmName="SHA-512" hashValue="R8frfBQ/MhInQYm+jLEgMwgPwCkrGPIUaxyIFLRSCn/+fIsUU6bmJDax/r7gTh2PEAEvgODYwg0rRRjqSM/oww==" saltValue="tbZzHO5lCNHCDH5y3XGZag==" spinCount="100000" sqref="F66" name="Range1_13"/>
    <protectedRange algorithmName="SHA-512" hashValue="R8frfBQ/MhInQYm+jLEgMwgPwCkrGPIUaxyIFLRSCn/+fIsUU6bmJDax/r7gTh2PEAEvgODYwg0rRRjqSM/oww==" saltValue="tbZzHO5lCNHCDH5y3XGZag==" spinCount="100000" sqref="F67" name="Range1_14"/>
    <protectedRange algorithmName="SHA-512" hashValue="R8frfBQ/MhInQYm+jLEgMwgPwCkrGPIUaxyIFLRSCn/+fIsUU6bmJDax/r7gTh2PEAEvgODYwg0rRRjqSM/oww==" saltValue="tbZzHO5lCNHCDH5y3XGZag==" spinCount="100000" sqref="F71" name="Range1_15"/>
    <protectedRange algorithmName="SHA-512" hashValue="R8frfBQ/MhInQYm+jLEgMwgPwCkrGPIUaxyIFLRSCn/+fIsUU6bmJDax/r7gTh2PEAEvgODYwg0rRRjqSM/oww==" saltValue="tbZzHO5lCNHCDH5y3XGZag==" spinCount="100000" sqref="F74" name="Range1_17"/>
    <protectedRange algorithmName="SHA-512" hashValue="R8frfBQ/MhInQYm+jLEgMwgPwCkrGPIUaxyIFLRSCn/+fIsUU6bmJDax/r7gTh2PEAEvgODYwg0rRRjqSM/oww==" saltValue="tbZzHO5lCNHCDH5y3XGZag==" spinCount="100000" sqref="F72" name="Range1_18"/>
    <protectedRange algorithmName="SHA-512" hashValue="R8frfBQ/MhInQYm+jLEgMwgPwCkrGPIUaxyIFLRSCn/+fIsUU6bmJDax/r7gTh2PEAEvgODYwg0rRRjqSM/oww==" saltValue="tbZzHO5lCNHCDH5y3XGZag==" spinCount="100000" sqref="F73" name="Range1_19"/>
    <protectedRange algorithmName="SHA-512" hashValue="R8frfBQ/MhInQYm+jLEgMwgPwCkrGPIUaxyIFLRSCn/+fIsUU6bmJDax/r7gTh2PEAEvgODYwg0rRRjqSM/oww==" saltValue="tbZzHO5lCNHCDH5y3XGZag==" spinCount="100000" sqref="F75" name="Range1_20"/>
    <protectedRange algorithmName="SHA-512" hashValue="R8frfBQ/MhInQYm+jLEgMwgPwCkrGPIUaxyIFLRSCn/+fIsUU6bmJDax/r7gTh2PEAEvgODYwg0rRRjqSM/oww==" saltValue="tbZzHO5lCNHCDH5y3XGZag==" spinCount="100000" sqref="F76" name="Range1_21"/>
    <protectedRange algorithmName="SHA-512" hashValue="R8frfBQ/MhInQYm+jLEgMwgPwCkrGPIUaxyIFLRSCn/+fIsUU6bmJDax/r7gTh2PEAEvgODYwg0rRRjqSM/oww==" saltValue="tbZzHO5lCNHCDH5y3XGZag==" spinCount="100000" sqref="F77" name="Range1_22"/>
    <protectedRange algorithmName="SHA-512" hashValue="R8frfBQ/MhInQYm+jLEgMwgPwCkrGPIUaxyIFLRSCn/+fIsUU6bmJDax/r7gTh2PEAEvgODYwg0rRRjqSM/oww==" saltValue="tbZzHO5lCNHCDH5y3XGZag==" spinCount="100000" sqref="F78" name="Range1_23"/>
    <protectedRange algorithmName="SHA-512" hashValue="R8frfBQ/MhInQYm+jLEgMwgPwCkrGPIUaxyIFLRSCn/+fIsUU6bmJDax/r7gTh2PEAEvgODYwg0rRRjqSM/oww==" saltValue="tbZzHO5lCNHCDH5y3XGZag==" spinCount="100000" sqref="F79" name="Range1_25"/>
    <protectedRange algorithmName="SHA-512" hashValue="R8frfBQ/MhInQYm+jLEgMwgPwCkrGPIUaxyIFLRSCn/+fIsUU6bmJDax/r7gTh2PEAEvgODYwg0rRRjqSM/oww==" saltValue="tbZzHO5lCNHCDH5y3XGZag==" spinCount="100000" sqref="F80" name="Range1_26"/>
    <protectedRange algorithmName="SHA-512" hashValue="R8frfBQ/MhInQYm+jLEgMwgPwCkrGPIUaxyIFLRSCn/+fIsUU6bmJDax/r7gTh2PEAEvgODYwg0rRRjqSM/oww==" saltValue="tbZzHO5lCNHCDH5y3XGZag==" spinCount="100000" sqref="F81" name="Range1_27"/>
    <protectedRange algorithmName="SHA-512" hashValue="R8frfBQ/MhInQYm+jLEgMwgPwCkrGPIUaxyIFLRSCn/+fIsUU6bmJDax/r7gTh2PEAEvgODYwg0rRRjqSM/oww==" saltValue="tbZzHO5lCNHCDH5y3XGZag==" spinCount="100000" sqref="F82" name="Range1_29"/>
    <protectedRange algorithmName="SHA-512" hashValue="R8frfBQ/MhInQYm+jLEgMwgPwCkrGPIUaxyIFLRSCn/+fIsUU6bmJDax/r7gTh2PEAEvgODYwg0rRRjqSM/oww==" saltValue="tbZzHO5lCNHCDH5y3XGZag==" spinCount="100000" sqref="F83" name="Range1_30"/>
    <protectedRange algorithmName="SHA-512" hashValue="R8frfBQ/MhInQYm+jLEgMwgPwCkrGPIUaxyIFLRSCn/+fIsUU6bmJDax/r7gTh2PEAEvgODYwg0rRRjqSM/oww==" saltValue="tbZzHO5lCNHCDH5y3XGZag==" spinCount="100000" sqref="F84" name="Range1_32"/>
    <protectedRange algorithmName="SHA-512" hashValue="R8frfBQ/MhInQYm+jLEgMwgPwCkrGPIUaxyIFLRSCn/+fIsUU6bmJDax/r7gTh2PEAEvgODYwg0rRRjqSM/oww==" saltValue="tbZzHO5lCNHCDH5y3XGZag==" spinCount="100000" sqref="F85" name="Range1_33"/>
    <protectedRange algorithmName="SHA-512" hashValue="R8frfBQ/MhInQYm+jLEgMwgPwCkrGPIUaxyIFLRSCn/+fIsUU6bmJDax/r7gTh2PEAEvgODYwg0rRRjqSM/oww==" saltValue="tbZzHO5lCNHCDH5y3XGZag==" spinCount="100000" sqref="F86" name="Range1_34"/>
    <protectedRange algorithmName="SHA-512" hashValue="R8frfBQ/MhInQYm+jLEgMwgPwCkrGPIUaxyIFLRSCn/+fIsUU6bmJDax/r7gTh2PEAEvgODYwg0rRRjqSM/oww==" saltValue="tbZzHO5lCNHCDH5y3XGZag==" spinCount="100000" sqref="F87" name="Range1_36"/>
    <protectedRange algorithmName="SHA-512" hashValue="R8frfBQ/MhInQYm+jLEgMwgPwCkrGPIUaxyIFLRSCn/+fIsUU6bmJDax/r7gTh2PEAEvgODYwg0rRRjqSM/oww==" saltValue="tbZzHO5lCNHCDH5y3XGZag==" spinCount="100000" sqref="F88" name="Range1_37"/>
    <protectedRange algorithmName="SHA-512" hashValue="R8frfBQ/MhInQYm+jLEgMwgPwCkrGPIUaxyIFLRSCn/+fIsUU6bmJDax/r7gTh2PEAEvgODYwg0rRRjqSM/oww==" saltValue="tbZzHO5lCNHCDH5y3XGZag==" spinCount="100000" sqref="F89" name="Range1_39"/>
    <protectedRange algorithmName="SHA-512" hashValue="R8frfBQ/MhInQYm+jLEgMwgPwCkrGPIUaxyIFLRSCn/+fIsUU6bmJDax/r7gTh2PEAEvgODYwg0rRRjqSM/oww==" saltValue="tbZzHO5lCNHCDH5y3XGZag==" spinCount="100000" sqref="F90" name="Range1_40"/>
    <protectedRange algorithmName="SHA-512" hashValue="R8frfBQ/MhInQYm+jLEgMwgPwCkrGPIUaxyIFLRSCn/+fIsUU6bmJDax/r7gTh2PEAEvgODYwg0rRRjqSM/oww==" saltValue="tbZzHO5lCNHCDH5y3XGZag==" spinCount="100000" sqref="F91" name="Range1_41"/>
    <protectedRange algorithmName="SHA-512" hashValue="R8frfBQ/MhInQYm+jLEgMwgPwCkrGPIUaxyIFLRSCn/+fIsUU6bmJDax/r7gTh2PEAEvgODYwg0rRRjqSM/oww==" saltValue="tbZzHO5lCNHCDH5y3XGZag==" spinCount="100000" sqref="F92" name="Range1_43"/>
    <protectedRange algorithmName="SHA-512" hashValue="R8frfBQ/MhInQYm+jLEgMwgPwCkrGPIUaxyIFLRSCn/+fIsUU6bmJDax/r7gTh2PEAEvgODYwg0rRRjqSM/oww==" saltValue="tbZzHO5lCNHCDH5y3XGZag==" spinCount="100000" sqref="F93" name="Range1_44"/>
    <protectedRange algorithmName="SHA-512" hashValue="R8frfBQ/MhInQYm+jLEgMwgPwCkrGPIUaxyIFLRSCn/+fIsUU6bmJDax/r7gTh2PEAEvgODYwg0rRRjqSM/oww==" saltValue="tbZzHO5lCNHCDH5y3XGZag==" spinCount="100000" sqref="F94" name="Range1_45"/>
    <protectedRange algorithmName="SHA-512" hashValue="R8frfBQ/MhInQYm+jLEgMwgPwCkrGPIUaxyIFLRSCn/+fIsUU6bmJDax/r7gTh2PEAEvgODYwg0rRRjqSM/oww==" saltValue="tbZzHO5lCNHCDH5y3XGZag==" spinCount="100000" sqref="F95" name="Range1_49"/>
    <protectedRange algorithmName="SHA-512" hashValue="R8frfBQ/MhInQYm+jLEgMwgPwCkrGPIUaxyIFLRSCn/+fIsUU6bmJDax/r7gTh2PEAEvgODYwg0rRRjqSM/oww==" saltValue="tbZzHO5lCNHCDH5y3XGZag==" spinCount="100000" sqref="F96" name="Range1_51"/>
    <protectedRange algorithmName="SHA-512" hashValue="R8frfBQ/MhInQYm+jLEgMwgPwCkrGPIUaxyIFLRSCn/+fIsUU6bmJDax/r7gTh2PEAEvgODYwg0rRRjqSM/oww==" saltValue="tbZzHO5lCNHCDH5y3XGZag==" spinCount="100000" sqref="F97" name="Range1_53"/>
    <protectedRange algorithmName="SHA-512" hashValue="R8frfBQ/MhInQYm+jLEgMwgPwCkrGPIUaxyIFLRSCn/+fIsUU6bmJDax/r7gTh2PEAEvgODYwg0rRRjqSM/oww==" saltValue="tbZzHO5lCNHCDH5y3XGZag==" spinCount="100000" sqref="F98" name="Range1_55"/>
    <protectedRange algorithmName="SHA-512" hashValue="R8frfBQ/MhInQYm+jLEgMwgPwCkrGPIUaxyIFLRSCn/+fIsUU6bmJDax/r7gTh2PEAEvgODYwg0rRRjqSM/oww==" saltValue="tbZzHO5lCNHCDH5y3XGZag==" spinCount="100000" sqref="F99" name="Range1_56"/>
    <protectedRange algorithmName="SHA-512" hashValue="R8frfBQ/MhInQYm+jLEgMwgPwCkrGPIUaxyIFLRSCn/+fIsUU6bmJDax/r7gTh2PEAEvgODYwg0rRRjqSM/oww==" saltValue="tbZzHO5lCNHCDH5y3XGZag==" spinCount="100000" sqref="F100" name="Range1_57"/>
    <protectedRange algorithmName="SHA-512" hashValue="R8frfBQ/MhInQYm+jLEgMwgPwCkrGPIUaxyIFLRSCn/+fIsUU6bmJDax/r7gTh2PEAEvgODYwg0rRRjqSM/oww==" saltValue="tbZzHO5lCNHCDH5y3XGZag==" spinCount="100000" sqref="F101" name="Range1_59"/>
    <protectedRange algorithmName="SHA-512" hashValue="R8frfBQ/MhInQYm+jLEgMwgPwCkrGPIUaxyIFLRSCn/+fIsUU6bmJDax/r7gTh2PEAEvgODYwg0rRRjqSM/oww==" saltValue="tbZzHO5lCNHCDH5y3XGZag==" spinCount="100000" sqref="F102" name="Range1_60"/>
    <protectedRange algorithmName="SHA-512" hashValue="R8frfBQ/MhInQYm+jLEgMwgPwCkrGPIUaxyIFLRSCn/+fIsUU6bmJDax/r7gTh2PEAEvgODYwg0rRRjqSM/oww==" saltValue="tbZzHO5lCNHCDH5y3XGZag==" spinCount="100000" sqref="F103:F105" name="Range1_61"/>
    <protectedRange algorithmName="SHA-512" hashValue="R8frfBQ/MhInQYm+jLEgMwgPwCkrGPIUaxyIFLRSCn/+fIsUU6bmJDax/r7gTh2PEAEvgODYwg0rRRjqSM/oww==" saltValue="tbZzHO5lCNHCDH5y3XGZag==" spinCount="100000" sqref="F106:F115" name="Range1_63"/>
    <protectedRange algorithmName="SHA-512" hashValue="R8frfBQ/MhInQYm+jLEgMwgPwCkrGPIUaxyIFLRSCn/+fIsUU6bmJDax/r7gTh2PEAEvgODYwg0rRRjqSM/oww==" saltValue="tbZzHO5lCNHCDH5y3XGZag==" spinCount="100000" sqref="F116" name="Range1_64"/>
    <protectedRange algorithmName="SHA-512" hashValue="R8frfBQ/MhInQYm+jLEgMwgPwCkrGPIUaxyIFLRSCn/+fIsUU6bmJDax/r7gTh2PEAEvgODYwg0rRRjqSM/oww==" saltValue="tbZzHO5lCNHCDH5y3XGZag==" spinCount="100000" sqref="F118" name="Range1_65"/>
    <protectedRange algorithmName="SHA-512" hashValue="R8frfBQ/MhInQYm+jLEgMwgPwCkrGPIUaxyIFLRSCn/+fIsUU6bmJDax/r7gTh2PEAEvgODYwg0rRRjqSM/oww==" saltValue="tbZzHO5lCNHCDH5y3XGZag==" spinCount="100000" sqref="F117" name="Range1_66"/>
    <protectedRange algorithmName="SHA-512" hashValue="R8frfBQ/MhInQYm+jLEgMwgPwCkrGPIUaxyIFLRSCn/+fIsUU6bmJDax/r7gTh2PEAEvgODYwg0rRRjqSM/oww==" saltValue="tbZzHO5lCNHCDH5y3XGZag==" spinCount="100000" sqref="G22" name="Range1_73"/>
    <protectedRange algorithmName="SHA-512" hashValue="R8frfBQ/MhInQYm+jLEgMwgPwCkrGPIUaxyIFLRSCn/+fIsUU6bmJDax/r7gTh2PEAEvgODYwg0rRRjqSM/oww==" saltValue="tbZzHO5lCNHCDH5y3XGZag==" spinCount="100000" sqref="G32" name="Range1_74"/>
    <protectedRange algorithmName="SHA-512" hashValue="R8frfBQ/MhInQYm+jLEgMwgPwCkrGPIUaxyIFLRSCn/+fIsUU6bmJDax/r7gTh2PEAEvgODYwg0rRRjqSM/oww==" saltValue="tbZzHO5lCNHCDH5y3XGZag==" spinCount="100000" sqref="G29" name="Range1_75"/>
    <protectedRange algorithmName="SHA-512" hashValue="R8frfBQ/MhInQYm+jLEgMwgPwCkrGPIUaxyIFLRSCn/+fIsUU6bmJDax/r7gTh2PEAEvgODYwg0rRRjqSM/oww==" saltValue="tbZzHO5lCNHCDH5y3XGZag==" spinCount="100000" sqref="G38" name="Range1_76"/>
    <protectedRange algorithmName="SHA-512" hashValue="R8frfBQ/MhInQYm+jLEgMwgPwCkrGPIUaxyIFLRSCn/+fIsUU6bmJDax/r7gTh2PEAEvgODYwg0rRRjqSM/oww==" saltValue="tbZzHO5lCNHCDH5y3XGZag==" spinCount="100000" sqref="G41" name="Range1_77"/>
    <protectedRange algorithmName="SHA-512" hashValue="R8frfBQ/MhInQYm+jLEgMwgPwCkrGPIUaxyIFLRSCn/+fIsUU6bmJDax/r7gTh2PEAEvgODYwg0rRRjqSM/oww==" saltValue="tbZzHO5lCNHCDH5y3XGZag==" spinCount="100000" sqref="G35" name="Range1_78"/>
    <protectedRange algorithmName="SHA-512" hashValue="R8frfBQ/MhInQYm+jLEgMwgPwCkrGPIUaxyIFLRSCn/+fIsUU6bmJDax/r7gTh2PEAEvgODYwg0rRRjqSM/oww==" saltValue="tbZzHO5lCNHCDH5y3XGZag==" spinCount="100000" sqref="J19" name="Range1_79"/>
    <protectedRange algorithmName="SHA-512" hashValue="R8frfBQ/MhInQYm+jLEgMwgPwCkrGPIUaxyIFLRSCn/+fIsUU6bmJDax/r7gTh2PEAEvgODYwg0rRRjqSM/oww==" saltValue="tbZzHO5lCNHCDH5y3XGZag==" spinCount="100000" sqref="J22" name="Range1_80"/>
    <protectedRange algorithmName="SHA-512" hashValue="R8frfBQ/MhInQYm+jLEgMwgPwCkrGPIUaxyIFLRSCn/+fIsUU6bmJDax/r7gTh2PEAEvgODYwg0rRRjqSM/oww==" saltValue="tbZzHO5lCNHCDH5y3XGZag==" spinCount="100000" sqref="J29" name="Range1_82"/>
    <protectedRange algorithmName="SHA-512" hashValue="R8frfBQ/MhInQYm+jLEgMwgPwCkrGPIUaxyIFLRSCn/+fIsUU6bmJDax/r7gTh2PEAEvgODYwg0rRRjqSM/oww==" saltValue="tbZzHO5lCNHCDH5y3XGZag==" spinCount="100000" sqref="J35" name="Range1_83"/>
    <protectedRange algorithmName="SHA-512" hashValue="R8frfBQ/MhInQYm+jLEgMwgPwCkrGPIUaxyIFLRSCn/+fIsUU6bmJDax/r7gTh2PEAEvgODYwg0rRRjqSM/oww==" saltValue="tbZzHO5lCNHCDH5y3XGZag==" spinCount="100000" sqref="J41" name="Range1_84"/>
    <protectedRange algorithmName="SHA-512" hashValue="R8frfBQ/MhInQYm+jLEgMwgPwCkrGPIUaxyIFLRSCn/+fIsUU6bmJDax/r7gTh2PEAEvgODYwg0rRRjqSM/oww==" saltValue="tbZzHO5lCNHCDH5y3XGZag==" spinCount="100000" sqref="J38" name="Range1_86"/>
    <protectedRange algorithmName="SHA-512" hashValue="R8frfBQ/MhInQYm+jLEgMwgPwCkrGPIUaxyIFLRSCn/+fIsUU6bmJDax/r7gTh2PEAEvgODYwg0rRRjqSM/oww==" saltValue="tbZzHO5lCNHCDH5y3XGZag==" spinCount="100000" sqref="G59" name="Range1_87"/>
    <protectedRange algorithmName="SHA-512" hashValue="R8frfBQ/MhInQYm+jLEgMwgPwCkrGPIUaxyIFLRSCn/+fIsUU6bmJDax/r7gTh2PEAEvgODYwg0rRRjqSM/oww==" saltValue="tbZzHO5lCNHCDH5y3XGZag==" spinCount="100000" sqref="J59" name="Range1_88"/>
    <protectedRange algorithmName="SHA-512" hashValue="R8frfBQ/MhInQYm+jLEgMwgPwCkrGPIUaxyIFLRSCn/+fIsUU6bmJDax/r7gTh2PEAEvgODYwg0rRRjqSM/oww==" saltValue="tbZzHO5lCNHCDH5y3XGZag==" spinCount="100000" sqref="G60:G61" name="Range1_89"/>
    <protectedRange algorithmName="SHA-512" hashValue="R8frfBQ/MhInQYm+jLEgMwgPwCkrGPIUaxyIFLRSCn/+fIsUU6bmJDax/r7gTh2PEAEvgODYwg0rRRjqSM/oww==" saltValue="tbZzHO5lCNHCDH5y3XGZag==" spinCount="100000" sqref="J60:J61" name="Range1_90"/>
    <protectedRange algorithmName="SHA-512" hashValue="R8frfBQ/MhInQYm+jLEgMwgPwCkrGPIUaxyIFLRSCn/+fIsUU6bmJDax/r7gTh2PEAEvgODYwg0rRRjqSM/oww==" saltValue="tbZzHO5lCNHCDH5y3XGZag==" spinCount="100000" sqref="G63" name="Range1_91"/>
    <protectedRange algorithmName="SHA-512" hashValue="R8frfBQ/MhInQYm+jLEgMwgPwCkrGPIUaxyIFLRSCn/+fIsUU6bmJDax/r7gTh2PEAEvgODYwg0rRRjqSM/oww==" saltValue="tbZzHO5lCNHCDH5y3XGZag==" spinCount="100000" sqref="J63" name="Range1_92"/>
    <protectedRange algorithmName="SHA-512" hashValue="R8frfBQ/MhInQYm+jLEgMwgPwCkrGPIUaxyIFLRSCn/+fIsUU6bmJDax/r7gTh2PEAEvgODYwg0rRRjqSM/oww==" saltValue="tbZzHO5lCNHCDH5y3XGZag==" spinCount="100000" sqref="G66" name="Range1_93"/>
    <protectedRange algorithmName="SHA-512" hashValue="R8frfBQ/MhInQYm+jLEgMwgPwCkrGPIUaxyIFLRSCn/+fIsUU6bmJDax/r7gTh2PEAEvgODYwg0rRRjqSM/oww==" saltValue="tbZzHO5lCNHCDH5y3XGZag==" spinCount="100000" sqref="J66" name="Range1_95"/>
    <protectedRange algorithmName="SHA-512" hashValue="R8frfBQ/MhInQYm+jLEgMwgPwCkrGPIUaxyIFLRSCn/+fIsUU6bmJDax/r7gTh2PEAEvgODYwg0rRRjqSM/oww==" saltValue="tbZzHO5lCNHCDH5y3XGZag==" spinCount="100000" sqref="G67" name="Range1_97"/>
    <protectedRange algorithmName="SHA-512" hashValue="R8frfBQ/MhInQYm+jLEgMwgPwCkrGPIUaxyIFLRSCn/+fIsUU6bmJDax/r7gTh2PEAEvgODYwg0rRRjqSM/oww==" saltValue="tbZzHO5lCNHCDH5y3XGZag==" spinCount="100000" sqref="J67" name="Range1_99"/>
  </protectedRanges>
  <mergeCells count="10">
    <mergeCell ref="J144:K144"/>
    <mergeCell ref="J147:K147"/>
    <mergeCell ref="B7:L7"/>
    <mergeCell ref="B9:L9"/>
    <mergeCell ref="B11:L11"/>
    <mergeCell ref="B54:F54"/>
    <mergeCell ref="B14:F14"/>
    <mergeCell ref="B53:F53"/>
    <mergeCell ref="B13:F13"/>
    <mergeCell ref="C144:D144"/>
  </mergeCells>
  <conditionalFormatting sqref="G93">
    <cfRule type="cellIs" dxfId="90" priority="21" operator="lessThan">
      <formula>-0.001</formula>
    </cfRule>
  </conditionalFormatting>
  <conditionalFormatting sqref="G22">
    <cfRule type="cellIs" dxfId="89" priority="78" operator="lessThan">
      <formula>-0.001</formula>
    </cfRule>
  </conditionalFormatting>
  <conditionalFormatting sqref="G32">
    <cfRule type="cellIs" dxfId="88" priority="77" operator="lessThan">
      <formula>-0.001</formula>
    </cfRule>
  </conditionalFormatting>
  <conditionalFormatting sqref="G29">
    <cfRule type="cellIs" dxfId="87" priority="76" operator="lessThan">
      <formula>-0.001</formula>
    </cfRule>
  </conditionalFormatting>
  <conditionalFormatting sqref="G38">
    <cfRule type="cellIs" dxfId="86" priority="75" operator="lessThan">
      <formula>-0.001</formula>
    </cfRule>
  </conditionalFormatting>
  <conditionalFormatting sqref="G41">
    <cfRule type="cellIs" dxfId="85" priority="74" operator="lessThan">
      <formula>-0.001</formula>
    </cfRule>
  </conditionalFormatting>
  <conditionalFormatting sqref="G35">
    <cfRule type="cellIs" dxfId="84" priority="73" operator="lessThan">
      <formula>-0.001</formula>
    </cfRule>
  </conditionalFormatting>
  <conditionalFormatting sqref="J19">
    <cfRule type="cellIs" dxfId="83" priority="72" operator="lessThan">
      <formula>-0.001</formula>
    </cfRule>
  </conditionalFormatting>
  <conditionalFormatting sqref="J22">
    <cfRule type="cellIs" dxfId="82" priority="71" operator="lessThan">
      <formula>-0.001</formula>
    </cfRule>
  </conditionalFormatting>
  <conditionalFormatting sqref="G118:G120">
    <cfRule type="cellIs" dxfId="81" priority="5" operator="lessThan">
      <formula>-0.001</formula>
    </cfRule>
  </conditionalFormatting>
  <conditionalFormatting sqref="J29">
    <cfRule type="cellIs" dxfId="80" priority="70" operator="lessThan">
      <formula>-0.001</formula>
    </cfRule>
  </conditionalFormatting>
  <conditionalFormatting sqref="J35">
    <cfRule type="cellIs" dxfId="79" priority="69" operator="lessThan">
      <formula>-0.001</formula>
    </cfRule>
  </conditionalFormatting>
  <conditionalFormatting sqref="J41">
    <cfRule type="cellIs" dxfId="78" priority="68" operator="lessThan">
      <formula>-0.001</formula>
    </cfRule>
  </conditionalFormatting>
  <conditionalFormatting sqref="G68:J68">
    <cfRule type="cellIs" dxfId="77" priority="2" operator="lessThan">
      <formula>-0.001</formula>
    </cfRule>
  </conditionalFormatting>
  <conditionalFormatting sqref="J38">
    <cfRule type="cellIs" dxfId="76" priority="67" operator="lessThan">
      <formula>-0.001</formula>
    </cfRule>
  </conditionalFormatting>
  <conditionalFormatting sqref="G59">
    <cfRule type="cellIs" dxfId="75" priority="66" operator="lessThan">
      <formula>-0.001</formula>
    </cfRule>
  </conditionalFormatting>
  <conditionalFormatting sqref="J59">
    <cfRule type="cellIs" dxfId="74" priority="65" operator="lessThan">
      <formula>-0.001</formula>
    </cfRule>
  </conditionalFormatting>
  <conditionalFormatting sqref="G60:G61">
    <cfRule type="cellIs" dxfId="73" priority="64" operator="lessThan">
      <formula>-0.001</formula>
    </cfRule>
  </conditionalFormatting>
  <conditionalFormatting sqref="J60:J61">
    <cfRule type="cellIs" dxfId="72" priority="63" operator="lessThan">
      <formula>-0.001</formula>
    </cfRule>
  </conditionalFormatting>
  <conditionalFormatting sqref="G63">
    <cfRule type="cellIs" dxfId="71" priority="62" operator="lessThan">
      <formula>-0.001</formula>
    </cfRule>
  </conditionalFormatting>
  <conditionalFormatting sqref="J63">
    <cfRule type="cellIs" dxfId="70" priority="61" operator="lessThan">
      <formula>-0.001</formula>
    </cfRule>
  </conditionalFormatting>
  <conditionalFormatting sqref="G66">
    <cfRule type="cellIs" dxfId="69" priority="60" operator="lessThan">
      <formula>-0.001</formula>
    </cfRule>
  </conditionalFormatting>
  <conditionalFormatting sqref="J66">
    <cfRule type="cellIs" dxfId="68" priority="59" operator="lessThan">
      <formula>-0.001</formula>
    </cfRule>
  </conditionalFormatting>
  <conditionalFormatting sqref="G67">
    <cfRule type="cellIs" dxfId="67" priority="58" operator="lessThan">
      <formula>-0.001</formula>
    </cfRule>
  </conditionalFormatting>
  <conditionalFormatting sqref="J67">
    <cfRule type="cellIs" dxfId="66" priority="57" operator="lessThan">
      <formula>-0.001</formula>
    </cfRule>
  </conditionalFormatting>
  <conditionalFormatting sqref="G70">
    <cfRule type="cellIs" dxfId="65" priority="56" operator="lessThan">
      <formula>-0.001</formula>
    </cfRule>
  </conditionalFormatting>
  <conditionalFormatting sqref="J70">
    <cfRule type="cellIs" dxfId="64" priority="55" operator="lessThan">
      <formula>-0.001</formula>
    </cfRule>
  </conditionalFormatting>
  <conditionalFormatting sqref="G71">
    <cfRule type="cellIs" dxfId="63" priority="54" operator="lessThan">
      <formula>-0.001</formula>
    </cfRule>
  </conditionalFormatting>
  <conditionalFormatting sqref="J71">
    <cfRule type="cellIs" dxfId="62" priority="53" operator="lessThan">
      <formula>-0.001</formula>
    </cfRule>
  </conditionalFormatting>
  <conditionalFormatting sqref="G72">
    <cfRule type="cellIs" dxfId="61" priority="52" operator="lessThan">
      <formula>-0.001</formula>
    </cfRule>
  </conditionalFormatting>
  <conditionalFormatting sqref="J72">
    <cfRule type="cellIs" dxfId="60" priority="51" operator="lessThan">
      <formula>-0.001</formula>
    </cfRule>
  </conditionalFormatting>
  <conditionalFormatting sqref="G75">
    <cfRule type="cellIs" dxfId="59" priority="50" operator="lessThan">
      <formula>-0.001</formula>
    </cfRule>
  </conditionalFormatting>
  <conditionalFormatting sqref="J75">
    <cfRule type="cellIs" dxfId="58" priority="49" operator="lessThan">
      <formula>-0.001</formula>
    </cfRule>
  </conditionalFormatting>
  <conditionalFormatting sqref="G76">
    <cfRule type="cellIs" dxfId="57" priority="48" operator="lessThan">
      <formula>-0.001</formula>
    </cfRule>
  </conditionalFormatting>
  <conditionalFormatting sqref="J76">
    <cfRule type="cellIs" dxfId="56" priority="47" operator="lessThan">
      <formula>-0.001</formula>
    </cfRule>
  </conditionalFormatting>
  <conditionalFormatting sqref="G77">
    <cfRule type="cellIs" dxfId="55" priority="46" operator="lessThan">
      <formula>-0.001</formula>
    </cfRule>
  </conditionalFormatting>
  <conditionalFormatting sqref="J77">
    <cfRule type="cellIs" dxfId="54" priority="45" operator="lessThan">
      <formula>-0.001</formula>
    </cfRule>
  </conditionalFormatting>
  <conditionalFormatting sqref="G78">
    <cfRule type="cellIs" dxfId="53" priority="44" operator="lessThan">
      <formula>-0.001</formula>
    </cfRule>
  </conditionalFormatting>
  <conditionalFormatting sqref="J78">
    <cfRule type="cellIs" dxfId="52" priority="43" operator="lessThan">
      <formula>-0.001</formula>
    </cfRule>
  </conditionalFormatting>
  <conditionalFormatting sqref="G79">
    <cfRule type="cellIs" dxfId="51" priority="42" operator="lessThan">
      <formula>-0.001</formula>
    </cfRule>
  </conditionalFormatting>
  <conditionalFormatting sqref="J79">
    <cfRule type="cellIs" dxfId="50" priority="41" operator="lessThan">
      <formula>-0.001</formula>
    </cfRule>
  </conditionalFormatting>
  <conditionalFormatting sqref="J81">
    <cfRule type="cellIs" dxfId="49" priority="40" operator="lessThan">
      <formula>-0.001</formula>
    </cfRule>
  </conditionalFormatting>
  <conditionalFormatting sqref="G83">
    <cfRule type="cellIs" dxfId="48" priority="39" operator="lessThan">
      <formula>-0.001</formula>
    </cfRule>
  </conditionalFormatting>
  <conditionalFormatting sqref="J83">
    <cfRule type="cellIs" dxfId="47" priority="38" operator="lessThan">
      <formula>-0.001</formula>
    </cfRule>
  </conditionalFormatting>
  <conditionalFormatting sqref="G84">
    <cfRule type="cellIs" dxfId="46" priority="37" operator="lessThan">
      <formula>-0.001</formula>
    </cfRule>
  </conditionalFormatting>
  <conditionalFormatting sqref="J84">
    <cfRule type="cellIs" dxfId="45" priority="36" operator="lessThan">
      <formula>-0.001</formula>
    </cfRule>
  </conditionalFormatting>
  <conditionalFormatting sqref="G85">
    <cfRule type="cellIs" dxfId="44" priority="35" operator="lessThan">
      <formula>-0.001</formula>
    </cfRule>
  </conditionalFormatting>
  <conditionalFormatting sqref="J85">
    <cfRule type="cellIs" dxfId="43" priority="34" operator="lessThan">
      <formula>-0.001</formula>
    </cfRule>
  </conditionalFormatting>
  <conditionalFormatting sqref="G86">
    <cfRule type="cellIs" dxfId="42" priority="33" operator="lessThan">
      <formula>-0.001</formula>
    </cfRule>
  </conditionalFormatting>
  <conditionalFormatting sqref="J86">
    <cfRule type="cellIs" dxfId="41" priority="32" operator="lessThan">
      <formula>-0.001</formula>
    </cfRule>
  </conditionalFormatting>
  <conditionalFormatting sqref="G87">
    <cfRule type="cellIs" dxfId="40" priority="31" operator="lessThan">
      <formula>-0.001</formula>
    </cfRule>
  </conditionalFormatting>
  <conditionalFormatting sqref="J87">
    <cfRule type="cellIs" dxfId="39" priority="30" operator="lessThan">
      <formula>-0.001</formula>
    </cfRule>
  </conditionalFormatting>
  <conditionalFormatting sqref="G88">
    <cfRule type="cellIs" dxfId="38" priority="29" operator="lessThan">
      <formula>-0.001</formula>
    </cfRule>
  </conditionalFormatting>
  <conditionalFormatting sqref="J88">
    <cfRule type="cellIs" dxfId="37" priority="28" operator="lessThan">
      <formula>-0.001</formula>
    </cfRule>
  </conditionalFormatting>
  <conditionalFormatting sqref="G89">
    <cfRule type="cellIs" dxfId="36" priority="27" operator="lessThan">
      <formula>-0.001</formula>
    </cfRule>
  </conditionalFormatting>
  <conditionalFormatting sqref="G90">
    <cfRule type="cellIs" dxfId="35" priority="26" operator="lessThan">
      <formula>-0.001</formula>
    </cfRule>
  </conditionalFormatting>
  <conditionalFormatting sqref="J90">
    <cfRule type="cellIs" dxfId="34" priority="25" operator="lessThan">
      <formula>-0.001</formula>
    </cfRule>
  </conditionalFormatting>
  <conditionalFormatting sqref="G91">
    <cfRule type="cellIs" dxfId="33" priority="24" operator="lessThan">
      <formula>-0.001</formula>
    </cfRule>
  </conditionalFormatting>
  <conditionalFormatting sqref="J91">
    <cfRule type="cellIs" dxfId="32" priority="23" operator="lessThan">
      <formula>-0.001</formula>
    </cfRule>
  </conditionalFormatting>
  <conditionalFormatting sqref="G92:J92">
    <cfRule type="cellIs" dxfId="31" priority="22" operator="lessThan">
      <formula>-0.001</formula>
    </cfRule>
  </conditionalFormatting>
  <conditionalFormatting sqref="G95">
    <cfRule type="cellIs" dxfId="30" priority="20" operator="lessThan">
      <formula>-0.001</formula>
    </cfRule>
  </conditionalFormatting>
  <conditionalFormatting sqref="J95">
    <cfRule type="cellIs" dxfId="29" priority="19" operator="lessThan">
      <formula>-0.001</formula>
    </cfRule>
  </conditionalFormatting>
  <conditionalFormatting sqref="J96">
    <cfRule type="cellIs" dxfId="28" priority="18" operator="lessThan">
      <formula>-0.001</formula>
    </cfRule>
  </conditionalFormatting>
  <conditionalFormatting sqref="G97">
    <cfRule type="cellIs" dxfId="27" priority="17" operator="lessThan">
      <formula>-0.001</formula>
    </cfRule>
  </conditionalFormatting>
  <conditionalFormatting sqref="J97">
    <cfRule type="cellIs" dxfId="26" priority="16" operator="lessThan">
      <formula>-0.001</formula>
    </cfRule>
  </conditionalFormatting>
  <conditionalFormatting sqref="G98">
    <cfRule type="cellIs" dxfId="25" priority="15" operator="lessThan">
      <formula>-0.001</formula>
    </cfRule>
  </conditionalFormatting>
  <conditionalFormatting sqref="J98">
    <cfRule type="cellIs" dxfId="24" priority="14" operator="lessThan">
      <formula>-0.001</formula>
    </cfRule>
  </conditionalFormatting>
  <conditionalFormatting sqref="G99">
    <cfRule type="cellIs" dxfId="23" priority="13" operator="lessThan">
      <formula>-0.001</formula>
    </cfRule>
  </conditionalFormatting>
  <conditionalFormatting sqref="J99">
    <cfRule type="cellIs" dxfId="22" priority="12" operator="lessThan">
      <formula>-0.001</formula>
    </cfRule>
  </conditionalFormatting>
  <conditionalFormatting sqref="G100">
    <cfRule type="cellIs" dxfId="21" priority="11" operator="lessThan">
      <formula>-0.001</formula>
    </cfRule>
  </conditionalFormatting>
  <conditionalFormatting sqref="J100">
    <cfRule type="cellIs" dxfId="20" priority="10" operator="lessThan">
      <formula>-0.001</formula>
    </cfRule>
  </conditionalFormatting>
  <conditionalFormatting sqref="G103:G105">
    <cfRule type="cellIs" dxfId="19" priority="9" operator="lessThan">
      <formula>-0.001</formula>
    </cfRule>
  </conditionalFormatting>
  <conditionalFormatting sqref="J103:J105">
    <cfRule type="cellIs" dxfId="18" priority="8" operator="lessThan">
      <formula>-0.001</formula>
    </cfRule>
  </conditionalFormatting>
  <conditionalFormatting sqref="G106:G115 I107:J107 H114:J114">
    <cfRule type="cellIs" dxfId="17" priority="7" operator="lessThan">
      <formula>-0.001</formula>
    </cfRule>
  </conditionalFormatting>
  <conditionalFormatting sqref="J106 J115 J108:J113">
    <cfRule type="cellIs" dxfId="16" priority="6" operator="lessThan">
      <formula>-0.001</formula>
    </cfRule>
  </conditionalFormatting>
  <conditionalFormatting sqref="J118">
    <cfRule type="cellIs" dxfId="15" priority="4" operator="lessThan">
      <formula>-0.001</formula>
    </cfRule>
  </conditionalFormatting>
  <conditionalFormatting sqref="J119:J120">
    <cfRule type="cellIs" dxfId="14" priority="3" operator="lessThan">
      <formula>-0.001</formula>
    </cfRule>
  </conditionalFormatting>
  <conditionalFormatting sqref="J23">
    <cfRule type="cellIs" dxfId="13" priority="1" operator="lessThan">
      <formula>-0.001</formula>
    </cfRule>
  </conditionalFormatting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0"/>
  <sheetViews>
    <sheetView zoomScale="115" zoomScaleNormal="115" workbookViewId="0">
      <pane ySplit="10" topLeftCell="A215" activePane="bottomLeft" state="frozen"/>
      <selection pane="bottomLeft" activeCell="L194" sqref="L194"/>
    </sheetView>
  </sheetViews>
  <sheetFormatPr defaultRowHeight="15" x14ac:dyDescent="0.25"/>
  <cols>
    <col min="1" max="1" width="9.140625" style="53"/>
    <col min="2" max="2" width="37.7109375" style="53" customWidth="1"/>
    <col min="3" max="4" width="25.28515625" style="53" customWidth="1"/>
    <col min="5" max="5" width="16.5703125" style="53" customWidth="1"/>
    <col min="6" max="6" width="19.5703125" style="53" customWidth="1"/>
    <col min="7" max="7" width="11.28515625" style="53" customWidth="1"/>
    <col min="8" max="8" width="11.140625" style="53" customWidth="1"/>
    <col min="9" max="16384" width="9.140625" style="53"/>
  </cols>
  <sheetData>
    <row r="1" spans="1:10" x14ac:dyDescent="0.25">
      <c r="A1" s="53" t="s">
        <v>405</v>
      </c>
    </row>
    <row r="2" spans="1:10" x14ac:dyDescent="0.25">
      <c r="A2" s="53" t="s">
        <v>406</v>
      </c>
    </row>
    <row r="3" spans="1:10" x14ac:dyDescent="0.25">
      <c r="A3" s="53" t="s">
        <v>368</v>
      </c>
    </row>
    <row r="4" spans="1:10" x14ac:dyDescent="0.25">
      <c r="A4" s="53" t="s">
        <v>407</v>
      </c>
    </row>
    <row r="7" spans="1:10" ht="18" x14ac:dyDescent="0.25">
      <c r="B7" s="244"/>
      <c r="C7" s="244"/>
      <c r="D7" s="244"/>
      <c r="E7" s="244"/>
      <c r="F7" s="242"/>
      <c r="G7" s="242"/>
      <c r="H7" s="242"/>
    </row>
    <row r="8" spans="1:10" ht="15.75" customHeight="1" x14ac:dyDescent="0.25">
      <c r="B8" s="467" t="s">
        <v>26</v>
      </c>
      <c r="C8" s="467"/>
      <c r="D8" s="467"/>
      <c r="E8" s="467"/>
      <c r="F8" s="467"/>
      <c r="G8" s="467"/>
      <c r="H8" s="467"/>
    </row>
    <row r="9" spans="1:10" ht="18" x14ac:dyDescent="0.25">
      <c r="B9" s="244"/>
      <c r="C9" s="244"/>
      <c r="D9" s="244"/>
      <c r="E9" s="244"/>
      <c r="F9" s="242"/>
      <c r="G9" s="242"/>
      <c r="H9" s="242"/>
    </row>
    <row r="10" spans="1:10" ht="39.75" customHeight="1" x14ac:dyDescent="0.25">
      <c r="B10" s="241" t="s">
        <v>6</v>
      </c>
      <c r="C10" s="241" t="s">
        <v>367</v>
      </c>
      <c r="D10" s="241" t="s">
        <v>546</v>
      </c>
      <c r="E10" s="241" t="s">
        <v>543</v>
      </c>
      <c r="F10" s="241" t="s">
        <v>552</v>
      </c>
      <c r="G10" s="241" t="s">
        <v>464</v>
      </c>
      <c r="H10" s="241" t="s">
        <v>35</v>
      </c>
      <c r="J10" s="31"/>
    </row>
    <row r="11" spans="1:10" x14ac:dyDescent="0.25">
      <c r="B11" s="241">
        <v>1</v>
      </c>
      <c r="C11" s="240">
        <v>2</v>
      </c>
      <c r="D11" s="240">
        <v>3</v>
      </c>
      <c r="E11" s="240">
        <v>4</v>
      </c>
      <c r="F11" s="240">
        <v>5</v>
      </c>
      <c r="G11" s="240" t="s">
        <v>16</v>
      </c>
      <c r="H11" s="240" t="s">
        <v>544</v>
      </c>
    </row>
    <row r="12" spans="1:10" s="38" customFormat="1" ht="18.75" customHeight="1" x14ac:dyDescent="0.25">
      <c r="B12" s="429" t="s">
        <v>499</v>
      </c>
      <c r="C12" s="430">
        <f>C13+C19+C22+C26+C30+C35</f>
        <v>19554552.989999998</v>
      </c>
      <c r="D12" s="430">
        <f>D13+D19+D22+D26+D30+D37+D35</f>
        <v>8167281.7400000002</v>
      </c>
      <c r="E12" s="430">
        <f>E13+E19+E22+E26+E30+E37+E35</f>
        <v>0</v>
      </c>
      <c r="F12" s="430">
        <f>F13+F19+F22+F26+F30+F37+F35</f>
        <v>7778527.54</v>
      </c>
      <c r="G12" s="389">
        <f>F12/C12*100</f>
        <v>39.778600635759155</v>
      </c>
      <c r="H12" s="389">
        <f>F12/D12*100</f>
        <v>95.240102981925531</v>
      </c>
    </row>
    <row r="13" spans="1:10" s="38" customFormat="1" x14ac:dyDescent="0.25">
      <c r="B13" s="239" t="s">
        <v>24</v>
      </c>
      <c r="C13" s="275">
        <f>C14+C15</f>
        <v>8272845.0099999998</v>
      </c>
      <c r="D13" s="275">
        <f>D14+D15+D16+D17</f>
        <v>814100.4</v>
      </c>
      <c r="E13" s="275">
        <f>E14+E15+E16+E17</f>
        <v>0</v>
      </c>
      <c r="F13" s="226">
        <f>F14+F15</f>
        <v>1529231.51</v>
      </c>
      <c r="G13" s="296">
        <f>F13/C13*100</f>
        <v>18.484952977500544</v>
      </c>
      <c r="H13" s="295">
        <f t="shared" ref="H13:H34" si="0">F13/D13*100</f>
        <v>187.84311001444047</v>
      </c>
    </row>
    <row r="14" spans="1:10" s="38" customFormat="1" ht="21.75" customHeight="1" x14ac:dyDescent="0.25">
      <c r="B14" s="29" t="s">
        <v>408</v>
      </c>
      <c r="C14" s="270">
        <v>8004793.0099999998</v>
      </c>
      <c r="D14" s="270">
        <v>464000</v>
      </c>
      <c r="E14" s="235">
        <v>0</v>
      </c>
      <c r="F14" s="235">
        <v>1180285.48</v>
      </c>
      <c r="G14" s="282">
        <f>F14/C14*100</f>
        <v>14.744734542486315</v>
      </c>
      <c r="H14" s="295">
        <f t="shared" si="0"/>
        <v>254.37187068965517</v>
      </c>
    </row>
    <row r="15" spans="1:10" s="38" customFormat="1" x14ac:dyDescent="0.25">
      <c r="B15" s="28" t="s">
        <v>409</v>
      </c>
      <c r="C15" s="281">
        <v>268052</v>
      </c>
      <c r="D15" s="270">
        <v>350100.4</v>
      </c>
      <c r="E15" s="280">
        <v>0</v>
      </c>
      <c r="F15" s="253">
        <v>348946.03</v>
      </c>
      <c r="G15" s="282">
        <f>F15/C15*100</f>
        <v>130.17848402548759</v>
      </c>
      <c r="H15" s="295">
        <f t="shared" si="0"/>
        <v>99.670274584090734</v>
      </c>
    </row>
    <row r="16" spans="1:10" s="38" customFormat="1" ht="7.5" customHeight="1" x14ac:dyDescent="0.25">
      <c r="B16" s="279"/>
      <c r="C16" s="284"/>
      <c r="D16" s="270"/>
      <c r="E16" s="270"/>
      <c r="F16" s="253"/>
      <c r="G16" s="282"/>
      <c r="H16" s="295"/>
    </row>
    <row r="17" spans="2:8" s="38" customFormat="1" hidden="1" x14ac:dyDescent="0.25">
      <c r="B17" s="62"/>
      <c r="C17" s="270"/>
      <c r="D17" s="270"/>
      <c r="E17" s="270"/>
      <c r="F17" s="253"/>
      <c r="G17" s="282"/>
      <c r="H17" s="295" t="e">
        <f t="shared" si="0"/>
        <v>#DIV/0!</v>
      </c>
    </row>
    <row r="18" spans="2:8" s="38" customFormat="1" hidden="1" x14ac:dyDescent="0.25">
      <c r="B18" s="279"/>
      <c r="C18" s="218"/>
      <c r="D18" s="218"/>
      <c r="E18" s="218"/>
      <c r="F18" s="302"/>
      <c r="G18" s="282"/>
      <c r="H18" s="295" t="e">
        <f t="shared" si="0"/>
        <v>#DIV/0!</v>
      </c>
    </row>
    <row r="19" spans="2:8" s="38" customFormat="1" x14ac:dyDescent="0.25">
      <c r="B19" s="8" t="s">
        <v>396</v>
      </c>
      <c r="C19" s="275">
        <f>C20</f>
        <v>3607.85</v>
      </c>
      <c r="D19" s="275">
        <f>D20</f>
        <v>7000</v>
      </c>
      <c r="E19" s="275">
        <f>E20</f>
        <v>0</v>
      </c>
      <c r="F19" s="226">
        <f>F20</f>
        <v>5272.46</v>
      </c>
      <c r="G19" s="296">
        <f t="shared" ref="G19:G23" si="1">F19/C19*100</f>
        <v>146.13855897556718</v>
      </c>
      <c r="H19" s="295">
        <f t="shared" si="0"/>
        <v>75.32085714285715</v>
      </c>
    </row>
    <row r="20" spans="2:8" s="38" customFormat="1" x14ac:dyDescent="0.25">
      <c r="B20" s="28" t="s">
        <v>493</v>
      </c>
      <c r="C20" s="265">
        <v>3607.85</v>
      </c>
      <c r="D20" s="270">
        <v>7000</v>
      </c>
      <c r="E20" s="270"/>
      <c r="F20" s="253">
        <v>5272.46</v>
      </c>
      <c r="G20" s="282">
        <f t="shared" si="1"/>
        <v>146.13855897556718</v>
      </c>
      <c r="H20" s="295">
        <f t="shared" si="0"/>
        <v>75.32085714285715</v>
      </c>
    </row>
    <row r="21" spans="2:8" s="38" customFormat="1" ht="7.5" customHeight="1" x14ac:dyDescent="0.25">
      <c r="B21" s="28"/>
      <c r="C21" s="218"/>
      <c r="D21" s="218"/>
      <c r="E21" s="218"/>
      <c r="F21" s="302"/>
      <c r="G21" s="282"/>
      <c r="H21" s="295"/>
    </row>
    <row r="22" spans="2:8" s="38" customFormat="1" x14ac:dyDescent="0.25">
      <c r="B22" s="8" t="s">
        <v>23</v>
      </c>
      <c r="C22" s="275">
        <f>C23+C24</f>
        <v>10433.16</v>
      </c>
      <c r="D22" s="275">
        <f>D23+D24</f>
        <v>120600</v>
      </c>
      <c r="E22" s="275">
        <f>E23</f>
        <v>0</v>
      </c>
      <c r="F22" s="226">
        <f>F23+F24</f>
        <v>171449.86</v>
      </c>
      <c r="G22" s="296">
        <f t="shared" si="1"/>
        <v>1643.3166940792623</v>
      </c>
      <c r="H22" s="295">
        <f t="shared" si="0"/>
        <v>142.1640630182421</v>
      </c>
    </row>
    <row r="23" spans="2:8" s="38" customFormat="1" ht="24" x14ac:dyDescent="0.25">
      <c r="B23" s="285" t="s">
        <v>411</v>
      </c>
      <c r="C23" s="270">
        <v>10428.52</v>
      </c>
      <c r="D23" s="270">
        <v>120600</v>
      </c>
      <c r="E23" s="270">
        <v>0</v>
      </c>
      <c r="F23" s="283">
        <v>171444.77</v>
      </c>
      <c r="G23" s="282">
        <f t="shared" si="1"/>
        <v>1643.9990525980675</v>
      </c>
      <c r="H23" s="295">
        <f t="shared" si="0"/>
        <v>142.15984245439469</v>
      </c>
    </row>
    <row r="24" spans="2:8" s="38" customFormat="1" ht="13.5" customHeight="1" x14ac:dyDescent="0.25">
      <c r="B24" s="276" t="s">
        <v>568</v>
      </c>
      <c r="C24" s="270">
        <v>4.6399999999999997</v>
      </c>
      <c r="D24" s="270"/>
      <c r="E24" s="270"/>
      <c r="F24" s="283">
        <v>5.09</v>
      </c>
      <c r="G24" s="282"/>
      <c r="H24" s="295"/>
    </row>
    <row r="25" spans="2:8" s="38" customFormat="1" ht="7.5" customHeight="1" x14ac:dyDescent="0.25">
      <c r="B25" s="276"/>
      <c r="C25" s="218"/>
      <c r="D25" s="218"/>
      <c r="E25" s="218"/>
      <c r="F25" s="302"/>
      <c r="G25" s="282"/>
      <c r="H25" s="295"/>
    </row>
    <row r="26" spans="2:8" s="38" customFormat="1" x14ac:dyDescent="0.25">
      <c r="B26" s="8" t="s">
        <v>375</v>
      </c>
      <c r="C26" s="275">
        <f>C27</f>
        <v>0</v>
      </c>
      <c r="D26" s="275">
        <f>D27+D28</f>
        <v>5600</v>
      </c>
      <c r="E26" s="275">
        <f>E27+E28</f>
        <v>0</v>
      </c>
      <c r="F26" s="226">
        <f>F27+F28</f>
        <v>16454.91</v>
      </c>
      <c r="G26" s="296">
        <v>0</v>
      </c>
      <c r="H26" s="295">
        <f t="shared" si="0"/>
        <v>293.83767857142857</v>
      </c>
    </row>
    <row r="27" spans="2:8" s="38" customFormat="1" x14ac:dyDescent="0.25">
      <c r="B27" s="30" t="s">
        <v>410</v>
      </c>
      <c r="C27" s="265">
        <v>0</v>
      </c>
      <c r="D27" s="273">
        <v>5600</v>
      </c>
      <c r="E27" s="273">
        <v>0</v>
      </c>
      <c r="F27" s="261">
        <v>16454.91</v>
      </c>
      <c r="G27" s="282">
        <v>0</v>
      </c>
      <c r="H27" s="295">
        <f t="shared" si="0"/>
        <v>293.83767857142857</v>
      </c>
    </row>
    <row r="28" spans="2:8" s="38" customFormat="1" ht="8.25" customHeight="1" x14ac:dyDescent="0.25">
      <c r="B28" s="11"/>
      <c r="C28" s="270"/>
      <c r="D28" s="270"/>
      <c r="E28" s="270"/>
      <c r="F28" s="283"/>
      <c r="G28" s="282"/>
      <c r="H28" s="295"/>
    </row>
    <row r="29" spans="2:8" s="38" customFormat="1" hidden="1" x14ac:dyDescent="0.25">
      <c r="B29" s="11"/>
      <c r="C29" s="218"/>
      <c r="D29" s="218"/>
      <c r="E29" s="218"/>
      <c r="F29" s="302"/>
      <c r="G29" s="282"/>
      <c r="H29" s="295" t="e">
        <f t="shared" si="0"/>
        <v>#DIV/0!</v>
      </c>
    </row>
    <row r="30" spans="2:8" s="38" customFormat="1" x14ac:dyDescent="0.25">
      <c r="B30" s="8" t="s">
        <v>412</v>
      </c>
      <c r="C30" s="275">
        <f>C31+C32+C33+C34</f>
        <v>7606125.6499999994</v>
      </c>
      <c r="D30" s="275">
        <f>D31+D32+D33+D34</f>
        <v>6775981.3399999999</v>
      </c>
      <c r="E30" s="275">
        <f>E31+E32+E33+E34</f>
        <v>0</v>
      </c>
      <c r="F30" s="275">
        <f>F31+F32+F33+F34</f>
        <v>6056118.7999999998</v>
      </c>
      <c r="G30" s="296">
        <f>F30/C30*100</f>
        <v>79.621598152273492</v>
      </c>
      <c r="H30" s="295">
        <f t="shared" si="0"/>
        <v>89.376261475950287</v>
      </c>
    </row>
    <row r="31" spans="2:8" s="38" customFormat="1" x14ac:dyDescent="0.25">
      <c r="B31" s="30" t="s">
        <v>492</v>
      </c>
      <c r="C31" s="274">
        <v>1630123.46</v>
      </c>
      <c r="D31" s="273">
        <v>2302359.69</v>
      </c>
      <c r="E31" s="273">
        <v>0</v>
      </c>
      <c r="F31" s="283">
        <v>2175733.2799999998</v>
      </c>
      <c r="G31" s="282">
        <f>F31/C31*100</f>
        <v>133.47045996135776</v>
      </c>
      <c r="H31" s="295">
        <f t="shared" si="0"/>
        <v>94.500146499698317</v>
      </c>
    </row>
    <row r="32" spans="2:8" s="38" customFormat="1" x14ac:dyDescent="0.25">
      <c r="B32" s="30" t="s">
        <v>413</v>
      </c>
      <c r="C32" s="274">
        <v>0</v>
      </c>
      <c r="D32" s="273">
        <v>0</v>
      </c>
      <c r="E32" s="273">
        <v>0</v>
      </c>
      <c r="F32" s="283">
        <v>0</v>
      </c>
      <c r="G32" s="282"/>
      <c r="H32" s="295">
        <v>0</v>
      </c>
    </row>
    <row r="33" spans="2:8" s="38" customFormat="1" x14ac:dyDescent="0.25">
      <c r="B33" s="30" t="s">
        <v>414</v>
      </c>
      <c r="C33" s="274">
        <v>3340.17</v>
      </c>
      <c r="D33" s="273">
        <v>20000</v>
      </c>
      <c r="E33" s="273">
        <v>0</v>
      </c>
      <c r="F33" s="283">
        <v>12420.35</v>
      </c>
      <c r="G33" s="282">
        <f t="shared" ref="G33:G34" si="2">F33/C33*100</f>
        <v>371.84784007999593</v>
      </c>
      <c r="H33" s="295">
        <f t="shared" si="0"/>
        <v>62.101750000000003</v>
      </c>
    </row>
    <row r="34" spans="2:8" s="38" customFormat="1" x14ac:dyDescent="0.25">
      <c r="B34" s="30" t="s">
        <v>415</v>
      </c>
      <c r="C34" s="287">
        <v>5972662.0199999996</v>
      </c>
      <c r="D34" s="249">
        <v>4453621.6500000004</v>
      </c>
      <c r="E34" s="249">
        <v>0</v>
      </c>
      <c r="F34" s="283">
        <v>3867965.17</v>
      </c>
      <c r="G34" s="282">
        <f t="shared" si="2"/>
        <v>64.761159379984477</v>
      </c>
      <c r="H34" s="295">
        <f t="shared" si="0"/>
        <v>86.849882499560778</v>
      </c>
    </row>
    <row r="35" spans="2:8" s="38" customFormat="1" x14ac:dyDescent="0.25">
      <c r="B35" s="8" t="s">
        <v>416</v>
      </c>
      <c r="C35" s="272">
        <f>C36</f>
        <v>3661541.32</v>
      </c>
      <c r="D35" s="271">
        <f>D36</f>
        <v>444000</v>
      </c>
      <c r="E35" s="271">
        <f>E36</f>
        <v>0</v>
      </c>
      <c r="F35" s="225">
        <f>F36</f>
        <v>0</v>
      </c>
      <c r="G35" s="296">
        <f>F35/C35*100</f>
        <v>0</v>
      </c>
      <c r="H35" s="295">
        <v>0</v>
      </c>
    </row>
    <row r="36" spans="2:8" s="38" customFormat="1" x14ac:dyDescent="0.25">
      <c r="B36" s="286" t="s">
        <v>417</v>
      </c>
      <c r="C36" s="270">
        <v>3661541.32</v>
      </c>
      <c r="D36" s="270">
        <v>444000</v>
      </c>
      <c r="E36" s="270">
        <v>0</v>
      </c>
      <c r="F36" s="253">
        <v>0</v>
      </c>
      <c r="G36" s="282">
        <f>F36/C36*100</f>
        <v>0</v>
      </c>
      <c r="H36" s="295">
        <v>0</v>
      </c>
    </row>
    <row r="37" spans="2:8" s="38" customFormat="1" ht="17.25" customHeight="1" x14ac:dyDescent="0.25">
      <c r="B37" s="239" t="s">
        <v>632</v>
      </c>
      <c r="C37" s="275">
        <f>C38</f>
        <v>0</v>
      </c>
      <c r="D37" s="275">
        <f>D38</f>
        <v>0</v>
      </c>
      <c r="E37" s="275"/>
      <c r="F37" s="275">
        <f t="shared" ref="F37" si="3">F38</f>
        <v>0</v>
      </c>
      <c r="G37" s="282">
        <v>0</v>
      </c>
      <c r="H37" s="295">
        <v>0</v>
      </c>
    </row>
    <row r="38" spans="2:8" s="38" customFormat="1" ht="14.25" customHeight="1" x14ac:dyDescent="0.25">
      <c r="B38" s="285" t="s">
        <v>463</v>
      </c>
      <c r="C38" s="235"/>
      <c r="D38" s="235"/>
      <c r="E38" s="287">
        <v>0</v>
      </c>
      <c r="F38" s="302"/>
      <c r="G38" s="282">
        <v>0</v>
      </c>
      <c r="H38" s="295">
        <v>0</v>
      </c>
    </row>
    <row r="39" spans="2:8" s="38" customFormat="1" ht="13.5" customHeight="1" x14ac:dyDescent="0.25">
      <c r="B39" s="288"/>
      <c r="C39" s="289"/>
      <c r="D39" s="289"/>
      <c r="E39" s="290"/>
      <c r="F39" s="291"/>
      <c r="G39" s="294"/>
      <c r="H39" s="294"/>
    </row>
    <row r="40" spans="2:8" s="38" customFormat="1" ht="15.75" customHeight="1" x14ac:dyDescent="0.25">
      <c r="B40" s="429" t="s">
        <v>631</v>
      </c>
      <c r="C40" s="431">
        <f>C42+C62+C98+C144+C191+C199+C238+C251+C254+C271</f>
        <v>18783671.879999999</v>
      </c>
      <c r="D40" s="431">
        <f>D42+D62+D98+D144+D191+D199+D238+D251+D254+D271</f>
        <v>8167281.7400000002</v>
      </c>
      <c r="E40" s="431">
        <f>E42+E62+E98+E144+E191+E199+E238+E251+E254+E271</f>
        <v>0</v>
      </c>
      <c r="F40" s="431">
        <f>F42+F62+F98+F144+F191+F199+F238+F251+F254+F271</f>
        <v>8354794.2299999986</v>
      </c>
      <c r="G40" s="389">
        <f t="shared" ref="G40" si="4">F40/C40*100</f>
        <v>44.479025631276087</v>
      </c>
      <c r="H40" s="389">
        <f>F40/D40*100</f>
        <v>102.29589839030089</v>
      </c>
    </row>
    <row r="41" spans="2:8" s="38" customFormat="1" ht="15.75" customHeight="1" x14ac:dyDescent="0.25">
      <c r="B41" s="404" t="s">
        <v>24</v>
      </c>
      <c r="C41" s="218"/>
      <c r="D41" s="218"/>
      <c r="E41" s="218"/>
      <c r="F41" s="278"/>
      <c r="G41" s="267"/>
      <c r="H41" s="295"/>
    </row>
    <row r="42" spans="2:8" s="38" customFormat="1" ht="19.5" customHeight="1" x14ac:dyDescent="0.25">
      <c r="B42" s="402" t="s">
        <v>403</v>
      </c>
      <c r="C42" s="397">
        <f>C43+CC44+C45+C46+C47+C48+C51</f>
        <v>8004793.0199999996</v>
      </c>
      <c r="D42" s="397">
        <f>D43+D44+D45+D46+D47+D48+D49+D51+D50</f>
        <v>464000</v>
      </c>
      <c r="E42" s="397">
        <f t="shared" ref="E42" si="5">E43+CE44+E45+E46+E47+E48+E49+E51</f>
        <v>0</v>
      </c>
      <c r="F42" s="397">
        <f>F43+F44+F45+F46+F47+F48+F49+F51</f>
        <v>1197776.19</v>
      </c>
      <c r="G42" s="398">
        <f t="shared" ref="G42:G65" si="6">F42/C42*100</f>
        <v>14.963237487931949</v>
      </c>
      <c r="H42" s="389">
        <f t="shared" ref="G42:H151" si="7">F42/D42*100</f>
        <v>258.14142025862066</v>
      </c>
    </row>
    <row r="43" spans="2:8" s="38" customFormat="1" x14ac:dyDescent="0.25">
      <c r="B43" s="29" t="s">
        <v>616</v>
      </c>
      <c r="C43" s="270">
        <v>0</v>
      </c>
      <c r="D43" s="270">
        <v>0</v>
      </c>
      <c r="E43" s="270">
        <v>0</v>
      </c>
      <c r="F43" s="283">
        <v>629.52</v>
      </c>
      <c r="G43" s="282">
        <v>0</v>
      </c>
      <c r="H43" s="295">
        <v>0</v>
      </c>
    </row>
    <row r="44" spans="2:8" s="38" customFormat="1" ht="18" customHeight="1" x14ac:dyDescent="0.25">
      <c r="B44" s="12" t="s">
        <v>617</v>
      </c>
      <c r="C44" s="270">
        <v>0</v>
      </c>
      <c r="D44" s="270">
        <v>0</v>
      </c>
      <c r="E44" s="270">
        <v>0</v>
      </c>
      <c r="F44" s="283">
        <v>46.81</v>
      </c>
      <c r="G44" s="282">
        <v>0</v>
      </c>
      <c r="H44" s="295">
        <v>0</v>
      </c>
    </row>
    <row r="45" spans="2:8" s="38" customFormat="1" x14ac:dyDescent="0.25">
      <c r="B45" s="12" t="s">
        <v>618</v>
      </c>
      <c r="C45" s="270">
        <v>0</v>
      </c>
      <c r="D45" s="270">
        <v>0</v>
      </c>
      <c r="E45" s="270">
        <v>0</v>
      </c>
      <c r="F45" s="283">
        <v>16.100000000000001</v>
      </c>
      <c r="G45" s="282">
        <v>0</v>
      </c>
      <c r="H45" s="295">
        <v>0</v>
      </c>
    </row>
    <row r="46" spans="2:8" s="38" customFormat="1" x14ac:dyDescent="0.25">
      <c r="B46" s="12" t="s">
        <v>619</v>
      </c>
      <c r="C46" s="270">
        <v>0</v>
      </c>
      <c r="D46" s="270">
        <v>0</v>
      </c>
      <c r="E46" s="270">
        <v>0</v>
      </c>
      <c r="F46" s="283">
        <v>565</v>
      </c>
      <c r="G46" s="282">
        <v>0</v>
      </c>
      <c r="H46" s="295">
        <v>0</v>
      </c>
    </row>
    <row r="47" spans="2:8" s="38" customFormat="1" x14ac:dyDescent="0.25">
      <c r="B47" s="12" t="s">
        <v>620</v>
      </c>
      <c r="C47" s="270">
        <v>3514598.02</v>
      </c>
      <c r="D47" s="270">
        <v>0</v>
      </c>
      <c r="E47" s="270">
        <v>0</v>
      </c>
      <c r="F47" s="283">
        <v>544.5</v>
      </c>
      <c r="G47" s="282">
        <f t="shared" si="6"/>
        <v>1.5492525657315428E-2</v>
      </c>
      <c r="H47" s="295">
        <v>0</v>
      </c>
    </row>
    <row r="48" spans="2:8" s="38" customFormat="1" x14ac:dyDescent="0.25">
      <c r="B48" s="12" t="s">
        <v>621</v>
      </c>
      <c r="C48" s="270">
        <v>33859.4</v>
      </c>
      <c r="D48" s="270">
        <v>60000</v>
      </c>
      <c r="E48" s="270">
        <v>0</v>
      </c>
      <c r="F48" s="283">
        <v>0</v>
      </c>
      <c r="G48" s="282">
        <f t="shared" si="6"/>
        <v>0</v>
      </c>
      <c r="H48" s="295">
        <f t="shared" si="7"/>
        <v>0</v>
      </c>
    </row>
    <row r="49" spans="2:8" s="38" customFormat="1" x14ac:dyDescent="0.25">
      <c r="B49" s="29" t="s">
        <v>622</v>
      </c>
      <c r="C49" s="270">
        <v>0</v>
      </c>
      <c r="D49" s="270">
        <v>7733.74</v>
      </c>
      <c r="E49" s="270">
        <v>0</v>
      </c>
      <c r="F49" s="192">
        <v>15688.78</v>
      </c>
      <c r="G49" s="282">
        <v>0</v>
      </c>
      <c r="H49" s="295">
        <f t="shared" si="7"/>
        <v>202.86148745626309</v>
      </c>
    </row>
    <row r="50" spans="2:8" s="38" customFormat="1" x14ac:dyDescent="0.25">
      <c r="B50" s="28" t="s">
        <v>623</v>
      </c>
      <c r="C50" s="270">
        <v>0</v>
      </c>
      <c r="D50" s="270">
        <v>0</v>
      </c>
      <c r="E50" s="270">
        <v>0</v>
      </c>
      <c r="F50" s="192">
        <v>0</v>
      </c>
      <c r="G50" s="282">
        <v>0</v>
      </c>
      <c r="H50" s="295">
        <v>0</v>
      </c>
    </row>
    <row r="51" spans="2:8" s="38" customFormat="1" x14ac:dyDescent="0.25">
      <c r="B51" s="28" t="s">
        <v>456</v>
      </c>
      <c r="C51" s="270">
        <v>4456335.5999999996</v>
      </c>
      <c r="D51" s="270">
        <v>396266.26</v>
      </c>
      <c r="E51" s="270">
        <v>0</v>
      </c>
      <c r="F51" s="192">
        <v>1180285.48</v>
      </c>
      <c r="G51" s="282">
        <f t="shared" si="6"/>
        <v>26.485560916911201</v>
      </c>
      <c r="H51" s="295">
        <f t="shared" si="7"/>
        <v>297.85162128110528</v>
      </c>
    </row>
    <row r="52" spans="2:8" s="38" customFormat="1" x14ac:dyDescent="0.25">
      <c r="B52" s="28"/>
      <c r="C52" s="270"/>
      <c r="D52" s="270"/>
      <c r="E52" s="270"/>
      <c r="F52" s="192"/>
      <c r="G52" s="282"/>
      <c r="H52" s="295"/>
    </row>
    <row r="53" spans="2:8" s="38" customFormat="1" ht="3.75" hidden="1" customHeight="1" x14ac:dyDescent="0.25">
      <c r="B53" s="29"/>
      <c r="C53" s="270"/>
      <c r="D53" s="270"/>
      <c r="E53" s="270"/>
      <c r="F53" s="192"/>
      <c r="G53" s="282"/>
      <c r="H53" s="295"/>
    </row>
    <row r="54" spans="2:8" s="38" customFormat="1" ht="5.25" hidden="1" customHeight="1" x14ac:dyDescent="0.25">
      <c r="B54" s="28"/>
      <c r="C54" s="270"/>
      <c r="D54" s="270"/>
      <c r="E54" s="270"/>
      <c r="F54" s="192"/>
      <c r="G54" s="282"/>
      <c r="H54" s="295"/>
    </row>
    <row r="55" spans="2:8" s="38" customFormat="1" ht="5.25" hidden="1" customHeight="1" x14ac:dyDescent="0.25">
      <c r="B55" s="28"/>
      <c r="C55" s="270"/>
      <c r="D55" s="270"/>
      <c r="E55" s="270"/>
      <c r="F55" s="192"/>
      <c r="G55" s="282"/>
      <c r="H55" s="295"/>
    </row>
    <row r="56" spans="2:8" s="38" customFormat="1" ht="4.5" hidden="1" customHeight="1" x14ac:dyDescent="0.25">
      <c r="B56" s="28"/>
      <c r="C56" s="270"/>
      <c r="D56" s="270"/>
      <c r="E56" s="270"/>
      <c r="F56" s="192"/>
      <c r="G56" s="282"/>
      <c r="H56" s="295"/>
    </row>
    <row r="57" spans="2:8" s="38" customFormat="1" ht="3.75" hidden="1" customHeight="1" x14ac:dyDescent="0.25">
      <c r="B57" s="28"/>
      <c r="C57" s="270"/>
      <c r="D57" s="270"/>
      <c r="E57" s="270"/>
      <c r="F57" s="192"/>
      <c r="G57" s="282"/>
      <c r="H57" s="295"/>
    </row>
    <row r="58" spans="2:8" s="38" customFormat="1" ht="5.25" hidden="1" customHeight="1" x14ac:dyDescent="0.25">
      <c r="B58" s="28"/>
      <c r="C58" s="270"/>
      <c r="D58" s="270"/>
      <c r="E58" s="270"/>
      <c r="F58" s="192"/>
      <c r="G58" s="282"/>
      <c r="H58" s="295"/>
    </row>
    <row r="59" spans="2:8" s="38" customFormat="1" ht="4.5" hidden="1" customHeight="1" x14ac:dyDescent="0.25">
      <c r="B59" s="29"/>
      <c r="C59" s="270"/>
      <c r="D59" s="270"/>
      <c r="E59" s="270"/>
      <c r="F59" s="192"/>
      <c r="G59" s="282"/>
      <c r="H59" s="295"/>
    </row>
    <row r="60" spans="2:8" s="38" customFormat="1" ht="4.5" hidden="1" customHeight="1" x14ac:dyDescent="0.25">
      <c r="B60" s="29"/>
      <c r="C60" s="218"/>
      <c r="D60" s="218"/>
      <c r="E60" s="218"/>
      <c r="F60" s="302"/>
      <c r="G60" s="282"/>
      <c r="H60" s="295"/>
    </row>
    <row r="61" spans="2:8" s="38" customFormat="1" x14ac:dyDescent="0.25">
      <c r="B61" s="403" t="s">
        <v>402</v>
      </c>
      <c r="C61" s="275"/>
      <c r="D61" s="275"/>
      <c r="E61" s="275"/>
      <c r="F61" s="275"/>
      <c r="G61" s="282"/>
      <c r="H61" s="295"/>
    </row>
    <row r="62" spans="2:8" s="38" customFormat="1" x14ac:dyDescent="0.25">
      <c r="B62" s="393" t="s">
        <v>572</v>
      </c>
      <c r="C62" s="394">
        <f>C63+C92</f>
        <v>268051.99999999994</v>
      </c>
      <c r="D62" s="394">
        <f t="shared" ref="D62:F62" si="8">D63+D92</f>
        <v>290100.39999999997</v>
      </c>
      <c r="E62" s="394">
        <f t="shared" si="8"/>
        <v>0</v>
      </c>
      <c r="F62" s="394">
        <f t="shared" si="8"/>
        <v>331455.31999999995</v>
      </c>
      <c r="G62" s="428">
        <f t="shared" si="6"/>
        <v>123.6533657648516</v>
      </c>
      <c r="H62" s="391">
        <f t="shared" si="7"/>
        <v>114.25538192984222</v>
      </c>
    </row>
    <row r="63" spans="2:8" s="38" customFormat="1" x14ac:dyDescent="0.25">
      <c r="B63" s="396" t="s">
        <v>578</v>
      </c>
      <c r="C63" s="397">
        <f>C64+C88</f>
        <v>264995.43999999994</v>
      </c>
      <c r="D63" s="397">
        <f t="shared" ref="D63:F63" si="9">D64+D88</f>
        <v>284100.39999999997</v>
      </c>
      <c r="E63" s="397">
        <f t="shared" si="9"/>
        <v>0</v>
      </c>
      <c r="F63" s="397">
        <f t="shared" si="9"/>
        <v>325455.31999999995</v>
      </c>
      <c r="G63" s="411">
        <f t="shared" si="6"/>
        <v>122.81544165439225</v>
      </c>
      <c r="H63" s="389">
        <f t="shared" si="7"/>
        <v>114.55644553826745</v>
      </c>
    </row>
    <row r="64" spans="2:8" s="38" customFormat="1" x14ac:dyDescent="0.25">
      <c r="B64" s="396" t="s">
        <v>576</v>
      </c>
      <c r="C64" s="397">
        <f>SUM(C65:C87)</f>
        <v>263053.21999999997</v>
      </c>
      <c r="D64" s="397">
        <f t="shared" ref="D64:F64" si="10">SUM(D65:D87)</f>
        <v>281500.39999999997</v>
      </c>
      <c r="E64" s="397">
        <f t="shared" si="10"/>
        <v>0</v>
      </c>
      <c r="F64" s="397">
        <f t="shared" si="10"/>
        <v>264146.23</v>
      </c>
      <c r="G64" s="411">
        <f t="shared" si="6"/>
        <v>100.41550907455152</v>
      </c>
      <c r="H64" s="389">
        <f t="shared" si="7"/>
        <v>93.835117108181734</v>
      </c>
    </row>
    <row r="65" spans="2:13" s="38" customFormat="1" x14ac:dyDescent="0.25">
      <c r="B65" s="28" t="s">
        <v>393</v>
      </c>
      <c r="C65" s="270">
        <v>8149.22</v>
      </c>
      <c r="D65" s="270">
        <v>12600</v>
      </c>
      <c r="E65" s="270">
        <v>0</v>
      </c>
      <c r="F65" s="192">
        <v>12311.26</v>
      </c>
      <c r="G65" s="282">
        <f t="shared" si="6"/>
        <v>151.07286341514893</v>
      </c>
      <c r="H65" s="295">
        <f t="shared" si="7"/>
        <v>97.708412698412701</v>
      </c>
    </row>
    <row r="66" spans="2:13" s="38" customFormat="1" x14ac:dyDescent="0.25">
      <c r="B66" s="28" t="s">
        <v>372</v>
      </c>
      <c r="C66" s="270">
        <v>67629.679999999993</v>
      </c>
      <c r="D66" s="270">
        <v>69000</v>
      </c>
      <c r="E66" s="270">
        <v>0</v>
      </c>
      <c r="F66" s="192">
        <v>66563.039999999994</v>
      </c>
      <c r="G66" s="282">
        <f t="shared" ref="G66:G101" si="11">F66/C66*100</f>
        <v>98.422822642366498</v>
      </c>
      <c r="H66" s="295">
        <f t="shared" si="7"/>
        <v>96.468173913043458</v>
      </c>
    </row>
    <row r="67" spans="2:13" s="38" customFormat="1" x14ac:dyDescent="0.25">
      <c r="B67" s="28" t="s">
        <v>392</v>
      </c>
      <c r="C67" s="270">
        <v>1479.04</v>
      </c>
      <c r="D67" s="270">
        <v>3000</v>
      </c>
      <c r="E67" s="270">
        <v>0</v>
      </c>
      <c r="F67" s="192">
        <v>2125.1</v>
      </c>
      <c r="G67" s="282">
        <f t="shared" si="11"/>
        <v>143.68103634790134</v>
      </c>
      <c r="H67" s="295">
        <f t="shared" si="7"/>
        <v>70.836666666666659</v>
      </c>
    </row>
    <row r="68" spans="2:13" s="38" customFormat="1" x14ac:dyDescent="0.25">
      <c r="B68" s="28" t="s">
        <v>391</v>
      </c>
      <c r="C68" s="270">
        <v>3122.99</v>
      </c>
      <c r="D68" s="270">
        <v>25478.94</v>
      </c>
      <c r="E68" s="270">
        <v>0</v>
      </c>
      <c r="F68" s="192">
        <v>24187.22</v>
      </c>
      <c r="G68" s="282">
        <f t="shared" si="11"/>
        <v>774.48919144793945</v>
      </c>
      <c r="H68" s="295">
        <f t="shared" si="7"/>
        <v>94.930244350824651</v>
      </c>
    </row>
    <row r="69" spans="2:13" s="38" customFormat="1" x14ac:dyDescent="0.25">
      <c r="B69" s="28" t="s">
        <v>390</v>
      </c>
      <c r="C69" s="270">
        <v>9104.59</v>
      </c>
      <c r="D69" s="270">
        <v>0</v>
      </c>
      <c r="E69" s="270">
        <v>0</v>
      </c>
      <c r="F69" s="192">
        <v>0</v>
      </c>
      <c r="G69" s="282">
        <f t="shared" si="11"/>
        <v>0</v>
      </c>
      <c r="H69" s="295">
        <v>0</v>
      </c>
    </row>
    <row r="70" spans="2:13" s="38" customFormat="1" x14ac:dyDescent="0.25">
      <c r="B70" s="28" t="s">
        <v>389</v>
      </c>
      <c r="C70" s="270">
        <v>4334.9399999999996</v>
      </c>
      <c r="D70" s="270">
        <v>64500</v>
      </c>
      <c r="E70" s="270">
        <v>0</v>
      </c>
      <c r="F70" s="192">
        <v>50761.45</v>
      </c>
      <c r="G70" s="282">
        <v>0</v>
      </c>
      <c r="H70" s="295">
        <f t="shared" si="7"/>
        <v>78.69992248062016</v>
      </c>
    </row>
    <row r="71" spans="2:13" s="38" customFormat="1" x14ac:dyDescent="0.25">
      <c r="B71" s="28" t="s">
        <v>388</v>
      </c>
      <c r="C71" s="270">
        <v>588.05999999999995</v>
      </c>
      <c r="D71" s="270">
        <v>1000</v>
      </c>
      <c r="E71" s="270">
        <v>0</v>
      </c>
      <c r="F71" s="192">
        <v>386.13</v>
      </c>
      <c r="G71" s="282">
        <f t="shared" si="11"/>
        <v>65.661667176818696</v>
      </c>
      <c r="H71" s="295">
        <f t="shared" si="7"/>
        <v>38.613</v>
      </c>
    </row>
    <row r="72" spans="2:13" s="38" customFormat="1" x14ac:dyDescent="0.25">
      <c r="B72" s="28" t="s">
        <v>387</v>
      </c>
      <c r="C72" s="270">
        <v>762.29</v>
      </c>
      <c r="D72" s="270">
        <v>2000</v>
      </c>
      <c r="E72" s="270">
        <v>0</v>
      </c>
      <c r="F72" s="192">
        <v>1547.51</v>
      </c>
      <c r="G72" s="282">
        <f t="shared" si="11"/>
        <v>203.00804155898672</v>
      </c>
      <c r="H72" s="295">
        <f t="shared" si="7"/>
        <v>77.375500000000002</v>
      </c>
    </row>
    <row r="73" spans="2:13" s="38" customFormat="1" x14ac:dyDescent="0.25">
      <c r="B73" s="28" t="s">
        <v>386</v>
      </c>
      <c r="C73" s="270">
        <v>397.75</v>
      </c>
      <c r="D73" s="270">
        <v>2500</v>
      </c>
      <c r="E73" s="270">
        <v>0</v>
      </c>
      <c r="F73" s="192">
        <v>1188.97</v>
      </c>
      <c r="G73" s="282">
        <f t="shared" si="11"/>
        <v>298.92394720301695</v>
      </c>
      <c r="H73" s="295">
        <f t="shared" si="7"/>
        <v>47.558799999999998</v>
      </c>
    </row>
    <row r="74" spans="2:13" s="38" customFormat="1" x14ac:dyDescent="0.25">
      <c r="B74" s="28" t="s">
        <v>385</v>
      </c>
      <c r="C74" s="270">
        <v>2734.67</v>
      </c>
      <c r="D74" s="270">
        <v>11300</v>
      </c>
      <c r="E74" s="270">
        <v>0</v>
      </c>
      <c r="F74" s="192">
        <v>8536.08</v>
      </c>
      <c r="G74" s="282">
        <f t="shared" si="11"/>
        <v>312.1429642333444</v>
      </c>
      <c r="H74" s="295">
        <f t="shared" si="7"/>
        <v>75.540530973451325</v>
      </c>
    </row>
    <row r="75" spans="2:13" s="38" customFormat="1" x14ac:dyDescent="0.25">
      <c r="B75" s="28" t="s">
        <v>384</v>
      </c>
      <c r="C75" s="270">
        <v>30714.04</v>
      </c>
      <c r="D75" s="270">
        <v>41800</v>
      </c>
      <c r="E75" s="270">
        <v>0</v>
      </c>
      <c r="F75" s="192">
        <v>63721.72</v>
      </c>
      <c r="G75" s="282">
        <f t="shared" si="11"/>
        <v>207.46772485807793</v>
      </c>
      <c r="H75" s="295">
        <f t="shared" si="7"/>
        <v>152.44430622009571</v>
      </c>
    </row>
    <row r="76" spans="2:13" s="38" customFormat="1" x14ac:dyDescent="0.25">
      <c r="B76" s="28" t="s">
        <v>401</v>
      </c>
      <c r="C76" s="270">
        <v>127.44</v>
      </c>
      <c r="D76" s="270">
        <v>0</v>
      </c>
      <c r="E76" s="270">
        <v>0</v>
      </c>
      <c r="F76" s="192">
        <v>0</v>
      </c>
      <c r="G76" s="282">
        <f t="shared" si="11"/>
        <v>0</v>
      </c>
      <c r="H76" s="295">
        <v>0</v>
      </c>
    </row>
    <row r="77" spans="2:13" s="38" customFormat="1" x14ac:dyDescent="0.25">
      <c r="B77" s="28" t="s">
        <v>383</v>
      </c>
      <c r="C77" s="270">
        <v>3100.03</v>
      </c>
      <c r="D77" s="270">
        <v>15500</v>
      </c>
      <c r="E77" s="270">
        <v>0</v>
      </c>
      <c r="F77" s="192">
        <v>11915.89</v>
      </c>
      <c r="G77" s="282">
        <f t="shared" si="11"/>
        <v>384.37982858230401</v>
      </c>
      <c r="H77" s="295">
        <f t="shared" si="7"/>
        <v>76.876709677419356</v>
      </c>
    </row>
    <row r="78" spans="2:13" s="38" customFormat="1" x14ac:dyDescent="0.25">
      <c r="B78" s="28" t="s">
        <v>404</v>
      </c>
      <c r="C78" s="270">
        <v>123678.69</v>
      </c>
      <c r="D78" s="270">
        <v>1659.02</v>
      </c>
      <c r="E78" s="235">
        <v>0</v>
      </c>
      <c r="F78" s="192">
        <v>1659.02</v>
      </c>
      <c r="G78" s="282">
        <f t="shared" si="11"/>
        <v>1.3413951910389736</v>
      </c>
      <c r="H78" s="295">
        <f t="shared" si="7"/>
        <v>100</v>
      </c>
    </row>
    <row r="79" spans="2:13" s="38" customFormat="1" x14ac:dyDescent="0.25">
      <c r="B79" s="28" t="s">
        <v>400</v>
      </c>
      <c r="C79" s="270">
        <v>2896.4</v>
      </c>
      <c r="D79" s="270">
        <v>4400</v>
      </c>
      <c r="E79" s="270">
        <v>0</v>
      </c>
      <c r="F79" s="192">
        <v>3883.71</v>
      </c>
      <c r="G79" s="282">
        <f t="shared" si="11"/>
        <v>134.08748791603369</v>
      </c>
      <c r="H79" s="295">
        <f t="shared" si="7"/>
        <v>88.266136363636363</v>
      </c>
    </row>
    <row r="80" spans="2:13" s="38" customFormat="1" x14ac:dyDescent="0.25">
      <c r="B80" s="28" t="s">
        <v>382</v>
      </c>
      <c r="C80" s="270">
        <v>247.2</v>
      </c>
      <c r="D80" s="270">
        <v>12750</v>
      </c>
      <c r="E80" s="270">
        <v>0</v>
      </c>
      <c r="F80" s="192">
        <v>4348.8500000000004</v>
      </c>
      <c r="G80" s="282">
        <f t="shared" si="11"/>
        <v>1759.2435275080909</v>
      </c>
      <c r="H80" s="295">
        <f t="shared" si="7"/>
        <v>34.108627450980393</v>
      </c>
      <c r="M80" s="399"/>
    </row>
    <row r="81" spans="2:8" s="38" customFormat="1" x14ac:dyDescent="0.25">
      <c r="B81" s="28" t="s">
        <v>381</v>
      </c>
      <c r="C81" s="270">
        <v>3172.89</v>
      </c>
      <c r="D81" s="270">
        <v>9000</v>
      </c>
      <c r="E81" s="270">
        <v>0</v>
      </c>
      <c r="F81" s="192">
        <v>8406.5</v>
      </c>
      <c r="G81" s="282">
        <f t="shared" si="11"/>
        <v>264.94772904197748</v>
      </c>
      <c r="H81" s="295">
        <f t="shared" si="7"/>
        <v>93.405555555555551</v>
      </c>
    </row>
    <row r="82" spans="2:8" s="38" customFormat="1" x14ac:dyDescent="0.25">
      <c r="B82" s="28" t="s">
        <v>370</v>
      </c>
      <c r="C82" s="270">
        <v>405.12</v>
      </c>
      <c r="D82" s="270">
        <v>800</v>
      </c>
      <c r="E82" s="270">
        <v>0</v>
      </c>
      <c r="F82" s="192">
        <v>626</v>
      </c>
      <c r="G82" s="282">
        <f t="shared" si="11"/>
        <v>154.5221169036335</v>
      </c>
      <c r="H82" s="295">
        <f t="shared" si="7"/>
        <v>78.25</v>
      </c>
    </row>
    <row r="83" spans="2:8" s="38" customFormat="1" x14ac:dyDescent="0.25">
      <c r="B83" s="28" t="s">
        <v>399</v>
      </c>
      <c r="C83" s="270">
        <v>0</v>
      </c>
      <c r="D83" s="270">
        <v>2000</v>
      </c>
      <c r="E83" s="270">
        <v>0</v>
      </c>
      <c r="F83" s="192">
        <v>803.01</v>
      </c>
      <c r="G83" s="282">
        <v>0</v>
      </c>
      <c r="H83" s="295">
        <f t="shared" si="7"/>
        <v>40.150500000000001</v>
      </c>
    </row>
    <row r="84" spans="2:8" s="38" customFormat="1" x14ac:dyDescent="0.25">
      <c r="B84" s="28" t="s">
        <v>380</v>
      </c>
      <c r="C84" s="270">
        <v>90</v>
      </c>
      <c r="D84" s="270">
        <v>500</v>
      </c>
      <c r="E84" s="270">
        <v>0</v>
      </c>
      <c r="F84" s="192">
        <v>0</v>
      </c>
      <c r="G84" s="282">
        <v>0</v>
      </c>
      <c r="H84" s="295">
        <f t="shared" si="7"/>
        <v>0</v>
      </c>
    </row>
    <row r="85" spans="2:8" s="38" customFormat="1" x14ac:dyDescent="0.25">
      <c r="B85" s="28" t="s">
        <v>398</v>
      </c>
      <c r="C85" s="270">
        <v>185</v>
      </c>
      <c r="D85" s="270">
        <v>185</v>
      </c>
      <c r="E85" s="270">
        <v>0</v>
      </c>
      <c r="F85" s="192">
        <v>185</v>
      </c>
      <c r="G85" s="282">
        <f t="shared" si="11"/>
        <v>100</v>
      </c>
      <c r="H85" s="295">
        <f t="shared" si="7"/>
        <v>100</v>
      </c>
    </row>
    <row r="86" spans="2:8" s="38" customFormat="1" x14ac:dyDescent="0.25">
      <c r="B86" s="28" t="s">
        <v>397</v>
      </c>
      <c r="C86" s="270">
        <v>33.18</v>
      </c>
      <c r="D86" s="270">
        <v>327.44</v>
      </c>
      <c r="E86" s="270">
        <v>0</v>
      </c>
      <c r="F86" s="192">
        <v>219.07</v>
      </c>
      <c r="G86" s="282">
        <f t="shared" si="11"/>
        <v>660.24713682941524</v>
      </c>
      <c r="H86" s="295">
        <f t="shared" si="7"/>
        <v>66.903860249205962</v>
      </c>
    </row>
    <row r="87" spans="2:8" s="38" customFormat="1" x14ac:dyDescent="0.25">
      <c r="B87" s="28" t="s">
        <v>379</v>
      </c>
      <c r="C87" s="270">
        <v>100</v>
      </c>
      <c r="D87" s="270">
        <v>1200</v>
      </c>
      <c r="E87" s="270">
        <v>0</v>
      </c>
      <c r="F87" s="192">
        <v>770.7</v>
      </c>
      <c r="G87" s="282">
        <f t="shared" si="11"/>
        <v>770.7</v>
      </c>
      <c r="H87" s="295">
        <f t="shared" si="7"/>
        <v>64.224999999999994</v>
      </c>
    </row>
    <row r="88" spans="2:8" s="38" customFormat="1" x14ac:dyDescent="0.25">
      <c r="B88" s="419" t="s">
        <v>615</v>
      </c>
      <c r="C88" s="421">
        <f>SUM(C89:C91)</f>
        <v>1942.22</v>
      </c>
      <c r="D88" s="421">
        <f t="shared" ref="D88:F88" si="12">SUM(D89:D91)</f>
        <v>2600</v>
      </c>
      <c r="E88" s="421">
        <f t="shared" si="12"/>
        <v>0</v>
      </c>
      <c r="F88" s="394">
        <f t="shared" si="12"/>
        <v>61309.09</v>
      </c>
      <c r="G88" s="395">
        <f t="shared" si="11"/>
        <v>3156.6501220253108</v>
      </c>
      <c r="H88" s="391">
        <f t="shared" si="7"/>
        <v>2358.041923076923</v>
      </c>
    </row>
    <row r="89" spans="2:8" s="38" customFormat="1" x14ac:dyDescent="0.25">
      <c r="B89" s="28" t="s">
        <v>378</v>
      </c>
      <c r="C89" s="270">
        <v>1942.22</v>
      </c>
      <c r="D89" s="270">
        <v>2600</v>
      </c>
      <c r="E89" s="270">
        <v>0</v>
      </c>
      <c r="F89" s="192">
        <v>2339.84</v>
      </c>
      <c r="G89" s="282">
        <f t="shared" si="11"/>
        <v>120.47244905314538</v>
      </c>
      <c r="H89" s="295">
        <f t="shared" si="7"/>
        <v>89.993846153846164</v>
      </c>
    </row>
    <row r="90" spans="2:8" s="38" customFormat="1" x14ac:dyDescent="0.25">
      <c r="B90" s="28" t="s">
        <v>624</v>
      </c>
      <c r="C90" s="270">
        <v>0</v>
      </c>
      <c r="D90" s="270">
        <v>0</v>
      </c>
      <c r="E90" s="270">
        <v>0</v>
      </c>
      <c r="F90" s="192">
        <v>58969.25</v>
      </c>
      <c r="G90" s="282">
        <v>0</v>
      </c>
      <c r="H90" s="295">
        <v>0</v>
      </c>
    </row>
    <row r="91" spans="2:8" s="38" customFormat="1" x14ac:dyDescent="0.25">
      <c r="B91" s="28" t="s">
        <v>625</v>
      </c>
      <c r="C91" s="270">
        <v>0</v>
      </c>
      <c r="D91" s="270">
        <v>0</v>
      </c>
      <c r="E91" s="270">
        <v>0</v>
      </c>
      <c r="F91" s="192">
        <v>0</v>
      </c>
      <c r="G91" s="282">
        <v>0</v>
      </c>
      <c r="H91" s="295">
        <v>0</v>
      </c>
    </row>
    <row r="92" spans="2:8" s="38" customFormat="1" x14ac:dyDescent="0.25">
      <c r="B92" s="400" t="s">
        <v>570</v>
      </c>
      <c r="C92" s="397">
        <f>SUM(C93:C96)</f>
        <v>3056.56</v>
      </c>
      <c r="D92" s="397">
        <f>SUM(D93:D96)</f>
        <v>6000</v>
      </c>
      <c r="E92" s="397">
        <f>SUM(E93:E96)</f>
        <v>0</v>
      </c>
      <c r="F92" s="397">
        <f>SUM(F93:F96)</f>
        <v>6000</v>
      </c>
      <c r="G92" s="395">
        <f t="shared" si="11"/>
        <v>196.29910749339126</v>
      </c>
      <c r="H92" s="391">
        <f t="shared" si="7"/>
        <v>100</v>
      </c>
    </row>
    <row r="93" spans="2:8" s="38" customFormat="1" x14ac:dyDescent="0.25">
      <c r="B93" s="28" t="s">
        <v>555</v>
      </c>
      <c r="C93" s="270">
        <v>0</v>
      </c>
      <c r="D93" s="270">
        <v>0</v>
      </c>
      <c r="E93" s="270">
        <v>0</v>
      </c>
      <c r="F93" s="192">
        <v>0</v>
      </c>
      <c r="G93" s="282">
        <v>0</v>
      </c>
      <c r="H93" s="295">
        <v>0</v>
      </c>
    </row>
    <row r="94" spans="2:8" s="38" customFormat="1" x14ac:dyDescent="0.25">
      <c r="B94" s="28" t="s">
        <v>553</v>
      </c>
      <c r="C94" s="270">
        <v>0</v>
      </c>
      <c r="D94" s="270">
        <v>4000</v>
      </c>
      <c r="E94" s="270">
        <v>0</v>
      </c>
      <c r="F94" s="192">
        <v>3072.67</v>
      </c>
      <c r="G94" s="282">
        <v>0</v>
      </c>
      <c r="H94" s="295">
        <f t="shared" si="7"/>
        <v>76.816749999999999</v>
      </c>
    </row>
    <row r="95" spans="2:8" s="38" customFormat="1" x14ac:dyDescent="0.25">
      <c r="B95" s="28" t="s">
        <v>579</v>
      </c>
      <c r="C95" s="270">
        <v>3056.56</v>
      </c>
      <c r="D95" s="270">
        <v>2000</v>
      </c>
      <c r="E95" s="270">
        <v>0</v>
      </c>
      <c r="F95" s="192">
        <v>2927.33</v>
      </c>
      <c r="G95" s="282">
        <f t="shared" si="11"/>
        <v>95.772044389771509</v>
      </c>
      <c r="H95" s="295">
        <f t="shared" si="7"/>
        <v>146.3665</v>
      </c>
    </row>
    <row r="96" spans="2:8" s="38" customFormat="1" x14ac:dyDescent="0.25">
      <c r="B96" s="28" t="s">
        <v>554</v>
      </c>
      <c r="C96" s="270">
        <v>0</v>
      </c>
      <c r="D96" s="270">
        <v>0</v>
      </c>
      <c r="E96" s="270">
        <v>0</v>
      </c>
      <c r="F96" s="192">
        <v>0</v>
      </c>
      <c r="G96" s="282">
        <v>0</v>
      </c>
      <c r="H96" s="295">
        <v>0</v>
      </c>
    </row>
    <row r="97" spans="2:8" s="38" customFormat="1" x14ac:dyDescent="0.25">
      <c r="B97" s="403" t="s">
        <v>418</v>
      </c>
      <c r="C97" s="275"/>
      <c r="D97" s="275"/>
      <c r="E97" s="275"/>
      <c r="F97" s="275"/>
      <c r="G97" s="282">
        <v>0</v>
      </c>
      <c r="H97" s="295">
        <v>0</v>
      </c>
    </row>
    <row r="98" spans="2:8" s="38" customFormat="1" x14ac:dyDescent="0.25">
      <c r="B98" s="393" t="s">
        <v>572</v>
      </c>
      <c r="C98" s="394">
        <f>C99+C131</f>
        <v>1670902.26</v>
      </c>
      <c r="D98" s="394">
        <f t="shared" ref="D98:F98" si="13">D99+D131</f>
        <v>2939435.1</v>
      </c>
      <c r="E98" s="394">
        <f t="shared" si="13"/>
        <v>0</v>
      </c>
      <c r="F98" s="394">
        <f t="shared" si="13"/>
        <v>2811527.33</v>
      </c>
      <c r="G98" s="428">
        <f t="shared" si="11"/>
        <v>168.26402102059518</v>
      </c>
      <c r="H98" s="391">
        <f t="shared" si="7"/>
        <v>95.648559480017099</v>
      </c>
    </row>
    <row r="99" spans="2:8" s="38" customFormat="1" x14ac:dyDescent="0.25">
      <c r="B99" s="392" t="s">
        <v>571</v>
      </c>
      <c r="C99" s="385">
        <f>C100+C108+C127+C129</f>
        <v>1670902.26</v>
      </c>
      <c r="D99" s="385">
        <f t="shared" ref="D99:F99" si="14">D100+D108+D127+D129</f>
        <v>2497345.14</v>
      </c>
      <c r="E99" s="385">
        <f t="shared" si="14"/>
        <v>0</v>
      </c>
      <c r="F99" s="385">
        <f t="shared" si="14"/>
        <v>2335875.7600000002</v>
      </c>
      <c r="G99" s="427">
        <f t="shared" si="11"/>
        <v>139.7972709666453</v>
      </c>
      <c r="H99" s="386">
        <f t="shared" si="7"/>
        <v>93.534358650963242</v>
      </c>
    </row>
    <row r="100" spans="2:8" s="38" customFormat="1" x14ac:dyDescent="0.25">
      <c r="B100" s="384" t="s">
        <v>577</v>
      </c>
      <c r="C100" s="385">
        <f>SUM(C101:C107)</f>
        <v>1625230.8</v>
      </c>
      <c r="D100" s="385">
        <f t="shared" ref="D100:F100" si="15">SUM(D101:D107)</f>
        <v>2409721.1</v>
      </c>
      <c r="E100" s="385">
        <f t="shared" si="15"/>
        <v>0</v>
      </c>
      <c r="F100" s="385">
        <f t="shared" si="15"/>
        <v>2283169.7599999998</v>
      </c>
      <c r="G100" s="427">
        <f t="shared" si="11"/>
        <v>140.48280158116617</v>
      </c>
      <c r="H100" s="386">
        <f t="shared" si="7"/>
        <v>94.7482992948852</v>
      </c>
    </row>
    <row r="101" spans="2:8" s="38" customFormat="1" x14ac:dyDescent="0.25">
      <c r="B101" s="62" t="s">
        <v>373</v>
      </c>
      <c r="C101" s="270">
        <v>1343811.62</v>
      </c>
      <c r="D101" s="270">
        <v>1901000</v>
      </c>
      <c r="E101" s="270">
        <v>0</v>
      </c>
      <c r="F101" s="192">
        <v>1787167.17</v>
      </c>
      <c r="G101" s="282">
        <f t="shared" si="11"/>
        <v>132.99238847183059</v>
      </c>
      <c r="H101" s="295">
        <f t="shared" si="7"/>
        <v>94.011950026301932</v>
      </c>
    </row>
    <row r="102" spans="2:8" s="38" customFormat="1" x14ac:dyDescent="0.25">
      <c r="B102" s="62" t="s">
        <v>569</v>
      </c>
      <c r="C102" s="270">
        <v>0</v>
      </c>
      <c r="D102" s="270">
        <v>83500</v>
      </c>
      <c r="E102" s="270">
        <v>0</v>
      </c>
      <c r="F102" s="192">
        <v>77734.95</v>
      </c>
      <c r="G102" s="282">
        <v>0</v>
      </c>
      <c r="H102" s="295">
        <f t="shared" si="7"/>
        <v>93.095748502994013</v>
      </c>
    </row>
    <row r="103" spans="2:8" s="38" customFormat="1" x14ac:dyDescent="0.25">
      <c r="B103" s="62" t="s">
        <v>558</v>
      </c>
      <c r="C103" s="270">
        <v>0</v>
      </c>
      <c r="D103" s="270">
        <v>43500</v>
      </c>
      <c r="E103" s="270">
        <v>0</v>
      </c>
      <c r="F103" s="192">
        <v>47099.360000000001</v>
      </c>
      <c r="G103" s="282">
        <v>0</v>
      </c>
      <c r="H103" s="295">
        <f t="shared" si="7"/>
        <v>108.27439080459772</v>
      </c>
    </row>
    <row r="104" spans="2:8" s="38" customFormat="1" x14ac:dyDescent="0.25">
      <c r="B104" s="62" t="s">
        <v>395</v>
      </c>
      <c r="C104" s="270">
        <v>62810.26</v>
      </c>
      <c r="D104" s="270">
        <v>67700</v>
      </c>
      <c r="E104" s="270">
        <v>0</v>
      </c>
      <c r="F104" s="192">
        <v>65757.279999999999</v>
      </c>
      <c r="G104" s="282">
        <f t="shared" ref="G104:G189" si="16">F104/C104*100</f>
        <v>104.69194045686166</v>
      </c>
      <c r="H104" s="295">
        <f t="shared" si="7"/>
        <v>97.130398818316095</v>
      </c>
    </row>
    <row r="105" spans="2:8" s="38" customFormat="1" x14ac:dyDescent="0.25">
      <c r="B105" s="62" t="s">
        <v>419</v>
      </c>
      <c r="C105" s="270">
        <v>0</v>
      </c>
      <c r="D105" s="270">
        <v>0</v>
      </c>
      <c r="E105" s="270">
        <v>0</v>
      </c>
      <c r="F105" s="192">
        <v>0</v>
      </c>
      <c r="G105" s="282">
        <v>0</v>
      </c>
      <c r="H105" s="295">
        <v>0</v>
      </c>
    </row>
    <row r="106" spans="2:8" s="38" customFormat="1" x14ac:dyDescent="0.25">
      <c r="B106" s="62" t="s">
        <v>420</v>
      </c>
      <c r="C106" s="270">
        <v>218608.92</v>
      </c>
      <c r="D106" s="270">
        <v>314004.78000000003</v>
      </c>
      <c r="E106" s="270">
        <v>0</v>
      </c>
      <c r="F106" s="192">
        <v>305394.68</v>
      </c>
      <c r="G106" s="282">
        <f t="shared" si="16"/>
        <v>139.6990937057829</v>
      </c>
      <c r="H106" s="295">
        <f t="shared" si="7"/>
        <v>97.257971678010747</v>
      </c>
    </row>
    <row r="107" spans="2:8" s="38" customFormat="1" x14ac:dyDescent="0.25">
      <c r="B107" s="401" t="s">
        <v>580</v>
      </c>
      <c r="C107" s="270">
        <v>0</v>
      </c>
      <c r="D107" s="270">
        <v>16.32</v>
      </c>
      <c r="E107" s="270">
        <v>0</v>
      </c>
      <c r="F107" s="192">
        <v>16.32</v>
      </c>
      <c r="G107" s="282">
        <v>0</v>
      </c>
      <c r="H107" s="295">
        <f t="shared" si="7"/>
        <v>100</v>
      </c>
    </row>
    <row r="108" spans="2:8" s="38" customFormat="1" x14ac:dyDescent="0.25">
      <c r="B108" s="387" t="s">
        <v>576</v>
      </c>
      <c r="C108" s="385">
        <f>SUM(C109:C126)</f>
        <v>45671.46</v>
      </c>
      <c r="D108" s="385">
        <f t="shared" ref="D108:F108" si="17">SUM(D109:D126)</f>
        <v>86868.279999999984</v>
      </c>
      <c r="E108" s="385">
        <f t="shared" si="17"/>
        <v>0</v>
      </c>
      <c r="F108" s="385">
        <f t="shared" si="17"/>
        <v>51950.240000000005</v>
      </c>
      <c r="G108" s="427">
        <f t="shared" si="16"/>
        <v>113.74771027683373</v>
      </c>
      <c r="H108" s="386">
        <f t="shared" si="7"/>
        <v>59.803463358547006</v>
      </c>
    </row>
    <row r="109" spans="2:8" s="38" customFormat="1" x14ac:dyDescent="0.25">
      <c r="B109" s="62" t="s">
        <v>581</v>
      </c>
      <c r="C109" s="270">
        <v>0</v>
      </c>
      <c r="D109" s="270">
        <v>1190.4100000000001</v>
      </c>
      <c r="E109" s="270">
        <v>0</v>
      </c>
      <c r="F109" s="192">
        <v>691.27</v>
      </c>
      <c r="G109" s="282">
        <v>0</v>
      </c>
      <c r="H109" s="295">
        <f t="shared" si="7"/>
        <v>58.069908686922986</v>
      </c>
    </row>
    <row r="110" spans="2:8" s="38" customFormat="1" x14ac:dyDescent="0.25">
      <c r="B110" s="62" t="s">
        <v>372</v>
      </c>
      <c r="C110" s="270">
        <v>0</v>
      </c>
      <c r="D110" s="270">
        <v>3606.6</v>
      </c>
      <c r="E110" s="270">
        <v>0</v>
      </c>
      <c r="F110" s="192">
        <v>3628.2</v>
      </c>
      <c r="G110" s="282">
        <v>0</v>
      </c>
      <c r="H110" s="295">
        <f t="shared" si="7"/>
        <v>100.59890201297621</v>
      </c>
    </row>
    <row r="111" spans="2:8" s="38" customFormat="1" x14ac:dyDescent="0.25">
      <c r="B111" s="62" t="s">
        <v>392</v>
      </c>
      <c r="C111" s="270">
        <v>0</v>
      </c>
      <c r="D111" s="270">
        <v>2315.9499999999998</v>
      </c>
      <c r="E111" s="270">
        <v>0</v>
      </c>
      <c r="F111" s="192">
        <v>2694.05</v>
      </c>
      <c r="G111" s="282">
        <v>0</v>
      </c>
      <c r="H111" s="295">
        <f t="shared" si="7"/>
        <v>116.32591377188628</v>
      </c>
    </row>
    <row r="112" spans="2:8" s="38" customFormat="1" x14ac:dyDescent="0.25">
      <c r="B112" s="62" t="s">
        <v>391</v>
      </c>
      <c r="C112" s="270">
        <v>0</v>
      </c>
      <c r="D112" s="270">
        <v>1288.58</v>
      </c>
      <c r="E112" s="270">
        <v>0</v>
      </c>
      <c r="F112" s="192">
        <v>1423.51</v>
      </c>
      <c r="G112" s="282">
        <v>0</v>
      </c>
      <c r="H112" s="295">
        <f t="shared" si="7"/>
        <v>110.47121637771811</v>
      </c>
    </row>
    <row r="113" spans="2:8" s="38" customFormat="1" x14ac:dyDescent="0.25">
      <c r="B113" s="62" t="s">
        <v>582</v>
      </c>
      <c r="C113" s="270">
        <v>0</v>
      </c>
      <c r="D113" s="270">
        <v>11505.41</v>
      </c>
      <c r="E113" s="270">
        <v>0</v>
      </c>
      <c r="F113" s="192">
        <v>11282.28</v>
      </c>
      <c r="G113" s="282">
        <v>0</v>
      </c>
      <c r="H113" s="295">
        <f t="shared" si="7"/>
        <v>98.06065146744011</v>
      </c>
    </row>
    <row r="114" spans="2:8" s="38" customFormat="1" x14ac:dyDescent="0.25">
      <c r="B114" s="62" t="s">
        <v>388</v>
      </c>
      <c r="C114" s="270">
        <v>0</v>
      </c>
      <c r="D114" s="270">
        <v>196</v>
      </c>
      <c r="E114" s="270">
        <v>0</v>
      </c>
      <c r="F114" s="192">
        <v>196</v>
      </c>
      <c r="G114" s="282">
        <v>0</v>
      </c>
      <c r="H114" s="295">
        <f t="shared" si="7"/>
        <v>100</v>
      </c>
    </row>
    <row r="115" spans="2:8" s="38" customFormat="1" x14ac:dyDescent="0.25">
      <c r="B115" s="62" t="s">
        <v>387</v>
      </c>
      <c r="C115" s="270">
        <v>0</v>
      </c>
      <c r="D115" s="270">
        <v>60</v>
      </c>
      <c r="E115" s="270">
        <v>0</v>
      </c>
      <c r="F115" s="192">
        <v>6553.23</v>
      </c>
      <c r="G115" s="282">
        <v>0</v>
      </c>
      <c r="H115" s="295">
        <f t="shared" si="7"/>
        <v>10922.05</v>
      </c>
    </row>
    <row r="116" spans="2:8" s="38" customFormat="1" x14ac:dyDescent="0.25">
      <c r="B116" s="62" t="s">
        <v>385</v>
      </c>
      <c r="C116" s="270">
        <v>0</v>
      </c>
      <c r="D116" s="270">
        <v>0</v>
      </c>
      <c r="E116" s="270">
        <v>0</v>
      </c>
      <c r="F116" s="192">
        <v>0</v>
      </c>
      <c r="G116" s="282">
        <v>0</v>
      </c>
      <c r="H116" s="295">
        <v>0</v>
      </c>
    </row>
    <row r="117" spans="2:8" s="38" customFormat="1" x14ac:dyDescent="0.25">
      <c r="B117" s="62" t="s">
        <v>384</v>
      </c>
      <c r="C117" s="270">
        <v>0</v>
      </c>
      <c r="D117" s="270">
        <v>43800</v>
      </c>
      <c r="E117" s="270">
        <v>0</v>
      </c>
      <c r="F117" s="192">
        <v>4363.75</v>
      </c>
      <c r="G117" s="282">
        <v>0</v>
      </c>
      <c r="H117" s="295">
        <f t="shared" si="7"/>
        <v>9.9628995433789953</v>
      </c>
    </row>
    <row r="118" spans="2:8" s="38" customFormat="1" x14ac:dyDescent="0.25">
      <c r="B118" s="62" t="s">
        <v>401</v>
      </c>
      <c r="C118" s="270">
        <v>0</v>
      </c>
      <c r="D118" s="270">
        <v>8080</v>
      </c>
      <c r="E118" s="270">
        <v>0</v>
      </c>
      <c r="F118" s="192">
        <v>4459.5600000000004</v>
      </c>
      <c r="G118" s="282">
        <v>0</v>
      </c>
      <c r="H118" s="295">
        <f t="shared" si="7"/>
        <v>55.192574257425754</v>
      </c>
    </row>
    <row r="119" spans="2:8" s="38" customFormat="1" x14ac:dyDescent="0.25">
      <c r="B119" s="62" t="s">
        <v>583</v>
      </c>
      <c r="C119" s="270">
        <v>0</v>
      </c>
      <c r="D119" s="270">
        <v>1312.5</v>
      </c>
      <c r="E119" s="270">
        <v>0</v>
      </c>
      <c r="F119" s="192">
        <v>1312.5</v>
      </c>
      <c r="G119" s="282">
        <v>0</v>
      </c>
      <c r="H119" s="295">
        <f t="shared" si="7"/>
        <v>100</v>
      </c>
    </row>
    <row r="120" spans="2:8" s="38" customFormat="1" x14ac:dyDescent="0.25">
      <c r="B120" s="62" t="s">
        <v>584</v>
      </c>
      <c r="C120" s="270">
        <v>0</v>
      </c>
      <c r="D120" s="270">
        <v>3291.76</v>
      </c>
      <c r="E120" s="270">
        <v>0</v>
      </c>
      <c r="F120" s="192">
        <v>3291.76</v>
      </c>
      <c r="G120" s="282">
        <v>0</v>
      </c>
      <c r="H120" s="295">
        <f t="shared" si="7"/>
        <v>100</v>
      </c>
    </row>
    <row r="121" spans="2:8" s="38" customFormat="1" x14ac:dyDescent="0.25">
      <c r="B121" s="62" t="s">
        <v>585</v>
      </c>
      <c r="C121" s="270">
        <v>0</v>
      </c>
      <c r="D121" s="270">
        <v>4655</v>
      </c>
      <c r="E121" s="270">
        <v>0</v>
      </c>
      <c r="F121" s="192">
        <v>5052.5</v>
      </c>
      <c r="G121" s="282">
        <v>0</v>
      </c>
      <c r="H121" s="295">
        <f t="shared" si="7"/>
        <v>108.53920515574652</v>
      </c>
    </row>
    <row r="122" spans="2:8" s="38" customFormat="1" x14ac:dyDescent="0.25">
      <c r="B122" s="62" t="s">
        <v>586</v>
      </c>
      <c r="C122" s="270">
        <v>0</v>
      </c>
      <c r="D122" s="270">
        <v>3187.5</v>
      </c>
      <c r="E122" s="270">
        <v>0</v>
      </c>
      <c r="F122" s="192">
        <v>0</v>
      </c>
      <c r="G122" s="282">
        <v>0</v>
      </c>
      <c r="H122" s="295">
        <f t="shared" si="7"/>
        <v>0</v>
      </c>
    </row>
    <row r="123" spans="2:8" s="38" customFormat="1" x14ac:dyDescent="0.25">
      <c r="B123" s="62" t="s">
        <v>370</v>
      </c>
      <c r="C123" s="270">
        <v>0</v>
      </c>
      <c r="D123" s="270">
        <v>1390.83</v>
      </c>
      <c r="E123" s="270">
        <v>0</v>
      </c>
      <c r="F123" s="192">
        <v>1412.73</v>
      </c>
      <c r="G123" s="282">
        <v>0</v>
      </c>
      <c r="H123" s="295">
        <f t="shared" si="7"/>
        <v>101.57459933996248</v>
      </c>
    </row>
    <row r="124" spans="2:8" s="38" customFormat="1" x14ac:dyDescent="0.25">
      <c r="B124" s="401" t="s">
        <v>587</v>
      </c>
      <c r="C124" s="270">
        <v>0</v>
      </c>
      <c r="D124" s="270">
        <v>179.18</v>
      </c>
      <c r="E124" s="270">
        <v>0</v>
      </c>
      <c r="F124" s="192">
        <v>179.18</v>
      </c>
      <c r="G124" s="282">
        <v>0</v>
      </c>
      <c r="H124" s="295">
        <f t="shared" si="7"/>
        <v>100</v>
      </c>
    </row>
    <row r="125" spans="2:8" s="38" customFormat="1" x14ac:dyDescent="0.25">
      <c r="B125" s="62" t="s">
        <v>588</v>
      </c>
      <c r="C125" s="270">
        <v>0</v>
      </c>
      <c r="D125" s="270">
        <v>777.67</v>
      </c>
      <c r="E125" s="270">
        <v>0</v>
      </c>
      <c r="F125" s="192">
        <v>777.67</v>
      </c>
      <c r="G125" s="282">
        <v>0</v>
      </c>
      <c r="H125" s="295">
        <f t="shared" si="7"/>
        <v>100</v>
      </c>
    </row>
    <row r="126" spans="2:8" s="38" customFormat="1" ht="15.75" customHeight="1" x14ac:dyDescent="0.25">
      <c r="B126" s="62" t="s">
        <v>421</v>
      </c>
      <c r="C126" s="270">
        <v>45671.46</v>
      </c>
      <c r="D126" s="270">
        <v>30.89</v>
      </c>
      <c r="E126" s="270">
        <v>0</v>
      </c>
      <c r="F126" s="192">
        <v>4632.05</v>
      </c>
      <c r="G126" s="282">
        <f t="shared" si="16"/>
        <v>10.14211063101552</v>
      </c>
      <c r="H126" s="295">
        <f t="shared" si="7"/>
        <v>14995.30592424733</v>
      </c>
    </row>
    <row r="127" spans="2:8" s="38" customFormat="1" ht="15.75" customHeight="1" x14ac:dyDescent="0.25">
      <c r="B127" s="387" t="s">
        <v>575</v>
      </c>
      <c r="C127" s="385">
        <f>C128</f>
        <v>0</v>
      </c>
      <c r="D127" s="385">
        <f t="shared" ref="D127:F127" si="18">D128</f>
        <v>459.06</v>
      </c>
      <c r="E127" s="385">
        <f t="shared" si="18"/>
        <v>0</v>
      </c>
      <c r="F127" s="385">
        <f t="shared" si="18"/>
        <v>459.06</v>
      </c>
      <c r="G127" s="427">
        <v>0</v>
      </c>
      <c r="H127" s="386">
        <f t="shared" si="7"/>
        <v>100</v>
      </c>
    </row>
    <row r="128" spans="2:8" s="38" customFormat="1" ht="15.75" customHeight="1" x14ac:dyDescent="0.25">
      <c r="B128" s="62" t="s">
        <v>589</v>
      </c>
      <c r="C128" s="270">
        <v>0</v>
      </c>
      <c r="D128" s="270">
        <v>459.06</v>
      </c>
      <c r="E128" s="270">
        <v>0</v>
      </c>
      <c r="F128" s="192">
        <v>459.06</v>
      </c>
      <c r="G128" s="282">
        <v>0</v>
      </c>
      <c r="H128" s="295">
        <f t="shared" si="7"/>
        <v>100</v>
      </c>
    </row>
    <row r="129" spans="2:9" s="38" customFormat="1" ht="15.75" customHeight="1" x14ac:dyDescent="0.25">
      <c r="B129" s="387" t="s">
        <v>574</v>
      </c>
      <c r="C129" s="385">
        <f>C130</f>
        <v>0</v>
      </c>
      <c r="D129" s="385">
        <f t="shared" ref="D129:F129" si="19">D130</f>
        <v>296.7</v>
      </c>
      <c r="E129" s="385">
        <f t="shared" si="19"/>
        <v>0</v>
      </c>
      <c r="F129" s="385">
        <f t="shared" si="19"/>
        <v>296.7</v>
      </c>
      <c r="G129" s="427">
        <v>0</v>
      </c>
      <c r="H129" s="386">
        <f t="shared" si="7"/>
        <v>100</v>
      </c>
    </row>
    <row r="130" spans="2:9" s="38" customFormat="1" ht="15.75" customHeight="1" x14ac:dyDescent="0.25">
      <c r="B130" s="62" t="s">
        <v>590</v>
      </c>
      <c r="C130" s="270">
        <v>0</v>
      </c>
      <c r="D130" s="270">
        <v>296.7</v>
      </c>
      <c r="E130" s="270">
        <v>0</v>
      </c>
      <c r="F130" s="192">
        <v>296.7</v>
      </c>
      <c r="G130" s="282">
        <v>0</v>
      </c>
      <c r="H130" s="295">
        <f t="shared" si="7"/>
        <v>100</v>
      </c>
    </row>
    <row r="131" spans="2:9" s="38" customFormat="1" ht="15.75" customHeight="1" x14ac:dyDescent="0.25">
      <c r="B131" s="390" t="s">
        <v>573</v>
      </c>
      <c r="C131" s="394">
        <f>C132</f>
        <v>0</v>
      </c>
      <c r="D131" s="394">
        <f t="shared" ref="D131:F131" si="20">D132</f>
        <v>442089.96</v>
      </c>
      <c r="E131" s="394">
        <f t="shared" si="20"/>
        <v>0</v>
      </c>
      <c r="F131" s="394">
        <f t="shared" si="20"/>
        <v>475651.57</v>
      </c>
      <c r="G131" s="428">
        <v>0</v>
      </c>
      <c r="H131" s="391">
        <f t="shared" si="7"/>
        <v>107.59157932471481</v>
      </c>
    </row>
    <row r="132" spans="2:9" s="38" customFormat="1" ht="15.75" customHeight="1" x14ac:dyDescent="0.25">
      <c r="B132" s="388" t="s">
        <v>570</v>
      </c>
      <c r="C132" s="385">
        <f>SUM(C133:C138)</f>
        <v>0</v>
      </c>
      <c r="D132" s="385">
        <f>SUM(D133:D138)</f>
        <v>442089.96</v>
      </c>
      <c r="E132" s="385">
        <f t="shared" ref="E132:F132" si="21">SUM(E133:E138)</f>
        <v>0</v>
      </c>
      <c r="F132" s="385">
        <f t="shared" si="21"/>
        <v>475651.57</v>
      </c>
      <c r="G132" s="427">
        <v>0</v>
      </c>
      <c r="H132" s="386">
        <f t="shared" si="7"/>
        <v>107.59157932471481</v>
      </c>
    </row>
    <row r="133" spans="2:9" s="38" customFormat="1" x14ac:dyDescent="0.25">
      <c r="B133" s="62" t="s">
        <v>423</v>
      </c>
      <c r="C133" s="270">
        <v>0</v>
      </c>
      <c r="D133" s="270">
        <v>87346.84</v>
      </c>
      <c r="E133" s="270">
        <v>0</v>
      </c>
      <c r="F133" s="192">
        <v>87346.84</v>
      </c>
      <c r="G133" s="282">
        <v>0</v>
      </c>
      <c r="H133" s="295">
        <f t="shared" si="7"/>
        <v>100</v>
      </c>
    </row>
    <row r="134" spans="2:9" s="38" customFormat="1" x14ac:dyDescent="0.25">
      <c r="B134" s="62" t="s">
        <v>591</v>
      </c>
      <c r="C134" s="270">
        <v>0</v>
      </c>
      <c r="D134" s="270">
        <v>38325.620000000003</v>
      </c>
      <c r="E134" s="270">
        <v>0</v>
      </c>
      <c r="F134" s="192">
        <v>38325.620000000003</v>
      </c>
      <c r="G134" s="282">
        <v>0</v>
      </c>
      <c r="H134" s="295">
        <f t="shared" si="7"/>
        <v>100</v>
      </c>
    </row>
    <row r="135" spans="2:9" s="38" customFormat="1" x14ac:dyDescent="0.25">
      <c r="B135" s="62" t="s">
        <v>592</v>
      </c>
      <c r="C135" s="270">
        <v>0</v>
      </c>
      <c r="D135" s="270">
        <v>51051.55</v>
      </c>
      <c r="E135" s="270">
        <v>0</v>
      </c>
      <c r="F135" s="192">
        <v>51051.55</v>
      </c>
      <c r="G135" s="282">
        <v>0</v>
      </c>
      <c r="H135" s="295">
        <f t="shared" si="7"/>
        <v>100</v>
      </c>
    </row>
    <row r="136" spans="2:9" s="38" customFormat="1" x14ac:dyDescent="0.25">
      <c r="B136" s="62" t="s">
        <v>456</v>
      </c>
      <c r="C136" s="270">
        <v>0</v>
      </c>
      <c r="D136" s="270">
        <v>264565.95</v>
      </c>
      <c r="E136" s="270">
        <v>0</v>
      </c>
      <c r="F136" s="192">
        <v>297190.95</v>
      </c>
      <c r="G136" s="282">
        <v>0</v>
      </c>
      <c r="H136" s="295">
        <f t="shared" si="7"/>
        <v>112.33151885191575</v>
      </c>
    </row>
    <row r="137" spans="2:9" s="38" customFormat="1" x14ac:dyDescent="0.25">
      <c r="B137" s="62" t="s">
        <v>593</v>
      </c>
      <c r="C137" s="270">
        <v>0</v>
      </c>
      <c r="D137" s="270">
        <v>800</v>
      </c>
      <c r="E137" s="270">
        <v>0</v>
      </c>
      <c r="F137" s="192">
        <v>1736.61</v>
      </c>
      <c r="G137" s="282">
        <v>0</v>
      </c>
      <c r="H137" s="295">
        <f t="shared" si="7"/>
        <v>217.07624999999999</v>
      </c>
    </row>
    <row r="138" spans="2:9" s="38" customFormat="1" x14ac:dyDescent="0.25">
      <c r="B138" s="62" t="s">
        <v>422</v>
      </c>
      <c r="C138" s="270">
        <v>0</v>
      </c>
      <c r="D138" s="270">
        <v>0</v>
      </c>
      <c r="E138" s="270">
        <v>0</v>
      </c>
      <c r="F138" s="192">
        <v>0</v>
      </c>
      <c r="G138" s="282">
        <v>0</v>
      </c>
      <c r="H138" s="295">
        <v>0</v>
      </c>
    </row>
    <row r="139" spans="2:9" s="38" customFormat="1" hidden="1" x14ac:dyDescent="0.25">
      <c r="B139" s="277"/>
      <c r="C139" s="270"/>
      <c r="D139" s="270"/>
      <c r="E139" s="270"/>
      <c r="F139" s="192"/>
      <c r="G139" s="282" t="e">
        <f t="shared" si="16"/>
        <v>#DIV/0!</v>
      </c>
      <c r="H139" s="295" t="e">
        <f t="shared" si="7"/>
        <v>#DIV/0!</v>
      </c>
    </row>
    <row r="140" spans="2:9" s="38" customFormat="1" hidden="1" x14ac:dyDescent="0.25">
      <c r="B140" s="62"/>
      <c r="C140" s="270"/>
      <c r="D140" s="270"/>
      <c r="E140" s="270"/>
      <c r="F140" s="192"/>
      <c r="G140" s="282" t="e">
        <f t="shared" si="16"/>
        <v>#DIV/0!</v>
      </c>
      <c r="H140" s="295" t="e">
        <f t="shared" si="7"/>
        <v>#DIV/0!</v>
      </c>
    </row>
    <row r="141" spans="2:9" s="38" customFormat="1" hidden="1" x14ac:dyDescent="0.25">
      <c r="B141" s="62"/>
      <c r="C141" s="270"/>
      <c r="D141" s="270"/>
      <c r="E141" s="270"/>
      <c r="F141" s="192"/>
      <c r="G141" s="282" t="e">
        <f t="shared" si="16"/>
        <v>#DIV/0!</v>
      </c>
      <c r="H141" s="295" t="e">
        <f t="shared" si="7"/>
        <v>#DIV/0!</v>
      </c>
    </row>
    <row r="142" spans="2:9" s="38" customFormat="1" hidden="1" x14ac:dyDescent="0.25">
      <c r="B142" s="62"/>
      <c r="C142" s="270"/>
      <c r="D142" s="270"/>
      <c r="E142" s="270"/>
      <c r="F142" s="192"/>
      <c r="G142" s="282" t="e">
        <f t="shared" si="16"/>
        <v>#DIV/0!</v>
      </c>
      <c r="H142" s="295" t="e">
        <f t="shared" si="7"/>
        <v>#DIV/0!</v>
      </c>
    </row>
    <row r="143" spans="2:9" s="38" customFormat="1" x14ac:dyDescent="0.25">
      <c r="B143" s="405" t="s">
        <v>424</v>
      </c>
      <c r="C143" s="275"/>
      <c r="D143" s="275"/>
      <c r="E143" s="275"/>
      <c r="F143" s="275"/>
      <c r="G143" s="296"/>
      <c r="H143" s="295"/>
    </row>
    <row r="144" spans="2:9" s="38" customFormat="1" x14ac:dyDescent="0.25">
      <c r="B144" s="410" t="s">
        <v>572</v>
      </c>
      <c r="C144" s="397">
        <f>C145+C174</f>
        <v>5160963.9000000004</v>
      </c>
      <c r="D144" s="397">
        <f t="shared" ref="D144:F144" si="22">D145+D174</f>
        <v>3876546.24</v>
      </c>
      <c r="E144" s="397">
        <f t="shared" si="22"/>
        <v>0</v>
      </c>
      <c r="F144" s="397">
        <f t="shared" si="22"/>
        <v>3832219.04</v>
      </c>
      <c r="G144" s="389">
        <f t="shared" si="7"/>
        <v>0</v>
      </c>
      <c r="H144" s="389">
        <f t="shared" si="7"/>
        <v>98.856528537113491</v>
      </c>
      <c r="I144" s="432"/>
    </row>
    <row r="145" spans="2:8" s="38" customFormat="1" x14ac:dyDescent="0.25">
      <c r="B145" s="410" t="s">
        <v>578</v>
      </c>
      <c r="C145" s="397">
        <f>C146+C150+C168+C172</f>
        <v>2779679.1900000004</v>
      </c>
      <c r="D145" s="397">
        <f t="shared" ref="D145:F145" si="23">D146+D150+D168+D172</f>
        <v>3876546.24</v>
      </c>
      <c r="E145" s="397">
        <f t="shared" si="23"/>
        <v>0</v>
      </c>
      <c r="F145" s="397">
        <f t="shared" si="23"/>
        <v>3832219.04</v>
      </c>
      <c r="G145" s="389">
        <f t="shared" si="7"/>
        <v>0</v>
      </c>
      <c r="H145" s="389">
        <f t="shared" si="7"/>
        <v>98.856528537113491</v>
      </c>
    </row>
    <row r="146" spans="2:8" s="38" customFormat="1" ht="18.75" customHeight="1" x14ac:dyDescent="0.25">
      <c r="B146" s="407" t="s">
        <v>577</v>
      </c>
      <c r="C146" s="408">
        <f>SUM(C147:C149)</f>
        <v>253912.19</v>
      </c>
      <c r="D146" s="408">
        <f t="shared" ref="D146:F146" si="24">SUM(D147:D149)</f>
        <v>550</v>
      </c>
      <c r="E146" s="408">
        <f t="shared" si="24"/>
        <v>0</v>
      </c>
      <c r="F146" s="408">
        <f t="shared" si="24"/>
        <v>550</v>
      </c>
      <c r="G146" s="409">
        <v>0</v>
      </c>
      <c r="H146" s="406">
        <f t="shared" si="7"/>
        <v>100</v>
      </c>
    </row>
    <row r="147" spans="2:8" s="38" customFormat="1" x14ac:dyDescent="0.25">
      <c r="B147" s="12" t="s">
        <v>373</v>
      </c>
      <c r="C147" s="270">
        <v>213243.45</v>
      </c>
      <c r="D147" s="270">
        <v>0</v>
      </c>
      <c r="E147" s="270">
        <v>0</v>
      </c>
      <c r="F147" s="281">
        <v>0</v>
      </c>
      <c r="G147" s="282">
        <f t="shared" si="16"/>
        <v>0</v>
      </c>
      <c r="H147" s="295">
        <v>0</v>
      </c>
    </row>
    <row r="148" spans="2:8" s="38" customFormat="1" x14ac:dyDescent="0.25">
      <c r="B148" s="12" t="s">
        <v>395</v>
      </c>
      <c r="C148" s="270">
        <v>5479.09</v>
      </c>
      <c r="D148" s="270">
        <v>472.1</v>
      </c>
      <c r="E148" s="270">
        <v>0</v>
      </c>
      <c r="F148" s="281">
        <v>472.1</v>
      </c>
      <c r="G148" s="282">
        <f t="shared" si="16"/>
        <v>8.6163943282552395</v>
      </c>
      <c r="H148" s="295">
        <f t="shared" si="7"/>
        <v>100</v>
      </c>
    </row>
    <row r="149" spans="2:8" s="38" customFormat="1" x14ac:dyDescent="0.25">
      <c r="B149" s="12" t="s">
        <v>420</v>
      </c>
      <c r="C149" s="270">
        <v>35189.65</v>
      </c>
      <c r="D149" s="270">
        <v>77.900000000000006</v>
      </c>
      <c r="E149" s="270">
        <v>0</v>
      </c>
      <c r="F149" s="281">
        <v>77.900000000000006</v>
      </c>
      <c r="G149" s="282">
        <f t="shared" si="16"/>
        <v>0.22137190906985435</v>
      </c>
      <c r="H149" s="295">
        <f t="shared" si="7"/>
        <v>100</v>
      </c>
    </row>
    <row r="150" spans="2:8" s="38" customFormat="1" x14ac:dyDescent="0.25">
      <c r="B150" s="407" t="s">
        <v>576</v>
      </c>
      <c r="C150" s="408">
        <f>SUM(C151:C167)</f>
        <v>2229616.1500000004</v>
      </c>
      <c r="D150" s="408">
        <f>SUM(D151:D167)</f>
        <v>73050.87</v>
      </c>
      <c r="E150" s="408">
        <f>SUM(E151:E167)</f>
        <v>0</v>
      </c>
      <c r="F150" s="408">
        <f>SUM(F151:F167)</f>
        <v>80660.259999999995</v>
      </c>
      <c r="G150" s="433">
        <f t="shared" si="16"/>
        <v>3.6176747284504547</v>
      </c>
      <c r="H150" s="420">
        <f t="shared" si="7"/>
        <v>110.4165631429167</v>
      </c>
    </row>
    <row r="151" spans="2:8" s="38" customFormat="1" x14ac:dyDescent="0.25">
      <c r="B151" s="12" t="s">
        <v>425</v>
      </c>
      <c r="C151" s="270">
        <v>50745.49</v>
      </c>
      <c r="D151" s="270">
        <v>35384.17</v>
      </c>
      <c r="E151" s="270">
        <v>0</v>
      </c>
      <c r="F151" s="281">
        <v>35384.17</v>
      </c>
      <c r="G151" s="282">
        <f t="shared" si="16"/>
        <v>69.728699043008547</v>
      </c>
      <c r="H151" s="295">
        <f t="shared" si="7"/>
        <v>100</v>
      </c>
    </row>
    <row r="152" spans="2:8" s="38" customFormat="1" ht="13.5" customHeight="1" x14ac:dyDescent="0.25">
      <c r="B152" s="12" t="s">
        <v>426</v>
      </c>
      <c r="C152" s="270">
        <v>11594.91</v>
      </c>
      <c r="D152" s="270">
        <v>0</v>
      </c>
      <c r="E152" s="270">
        <v>0</v>
      </c>
      <c r="F152" s="281">
        <v>0</v>
      </c>
      <c r="G152" s="282">
        <f t="shared" si="16"/>
        <v>0</v>
      </c>
      <c r="H152" s="295">
        <v>0</v>
      </c>
    </row>
    <row r="153" spans="2:8" s="38" customFormat="1" x14ac:dyDescent="0.25">
      <c r="B153" s="12" t="s">
        <v>427</v>
      </c>
      <c r="C153" s="270">
        <v>43820.49</v>
      </c>
      <c r="D153" s="270">
        <v>0</v>
      </c>
      <c r="E153" s="270">
        <v>0</v>
      </c>
      <c r="F153" s="281">
        <v>0</v>
      </c>
      <c r="G153" s="282">
        <f t="shared" si="16"/>
        <v>0</v>
      </c>
      <c r="H153" s="295">
        <v>0</v>
      </c>
    </row>
    <row r="154" spans="2:8" s="38" customFormat="1" ht="19.5" customHeight="1" x14ac:dyDescent="0.25">
      <c r="B154" s="12" t="s">
        <v>428</v>
      </c>
      <c r="C154" s="270">
        <v>390363.9</v>
      </c>
      <c r="D154" s="270">
        <v>1596.13</v>
      </c>
      <c r="E154" s="270">
        <v>0</v>
      </c>
      <c r="F154" s="281">
        <v>1705.52</v>
      </c>
      <c r="G154" s="282">
        <f t="shared" si="16"/>
        <v>0.43690515439568056</v>
      </c>
      <c r="H154" s="295">
        <f t="shared" ref="G154:H233" si="25">F154/D154*100</f>
        <v>106.8534517865086</v>
      </c>
    </row>
    <row r="155" spans="2:8" s="38" customFormat="1" ht="17.25" customHeight="1" x14ac:dyDescent="0.25">
      <c r="B155" s="12" t="s">
        <v>626</v>
      </c>
      <c r="C155" s="270">
        <v>0</v>
      </c>
      <c r="D155" s="270">
        <v>433.38</v>
      </c>
      <c r="E155" s="270">
        <v>0</v>
      </c>
      <c r="F155" s="281">
        <v>433.38</v>
      </c>
      <c r="G155" s="282">
        <v>0</v>
      </c>
      <c r="H155" s="295">
        <f t="shared" si="25"/>
        <v>100</v>
      </c>
    </row>
    <row r="156" spans="2:8" s="38" customFormat="1" ht="16.5" customHeight="1" x14ac:dyDescent="0.25">
      <c r="B156" s="12" t="s">
        <v>627</v>
      </c>
      <c r="C156" s="270">
        <v>0</v>
      </c>
      <c r="D156" s="270">
        <v>100.01</v>
      </c>
      <c r="E156" s="270">
        <v>0</v>
      </c>
      <c r="F156" s="281">
        <v>100.01</v>
      </c>
      <c r="G156" s="282">
        <v>0</v>
      </c>
      <c r="H156" s="295">
        <f t="shared" si="25"/>
        <v>100</v>
      </c>
    </row>
    <row r="157" spans="2:8" s="38" customFormat="1" x14ac:dyDescent="0.25">
      <c r="B157" s="12" t="s">
        <v>429</v>
      </c>
      <c r="C157" s="270">
        <v>268784.55</v>
      </c>
      <c r="D157" s="270">
        <v>2240.2800000000002</v>
      </c>
      <c r="E157" s="270">
        <v>0</v>
      </c>
      <c r="F157" s="281">
        <v>2240.2800000000002</v>
      </c>
      <c r="G157" s="192">
        <f t="shared" si="16"/>
        <v>0.83348540680630645</v>
      </c>
      <c r="H157" s="295">
        <f t="shared" si="25"/>
        <v>100</v>
      </c>
    </row>
    <row r="158" spans="2:8" s="38" customFormat="1" ht="17.25" customHeight="1" x14ac:dyDescent="0.25">
      <c r="B158" s="12" t="s">
        <v>430</v>
      </c>
      <c r="C158" s="270">
        <v>7153</v>
      </c>
      <c r="D158" s="270">
        <v>15085</v>
      </c>
      <c r="E158" s="270">
        <v>0</v>
      </c>
      <c r="F158" s="281">
        <v>15085</v>
      </c>
      <c r="G158" s="282">
        <f t="shared" si="16"/>
        <v>210.89053543967563</v>
      </c>
      <c r="H158" s="295">
        <f t="shared" si="25"/>
        <v>100</v>
      </c>
    </row>
    <row r="159" spans="2:8" s="38" customFormat="1" x14ac:dyDescent="0.25">
      <c r="B159" s="12" t="s">
        <v>431</v>
      </c>
      <c r="C159" s="270">
        <v>247010.41</v>
      </c>
      <c r="D159" s="270">
        <v>499.5</v>
      </c>
      <c r="E159" s="270">
        <v>0</v>
      </c>
      <c r="F159" s="281">
        <v>499.5</v>
      </c>
      <c r="G159" s="282">
        <f t="shared" si="16"/>
        <v>0.20221819801035917</v>
      </c>
      <c r="H159" s="295">
        <f t="shared" si="25"/>
        <v>100</v>
      </c>
    </row>
    <row r="160" spans="2:8" s="38" customFormat="1" x14ac:dyDescent="0.25">
      <c r="B160" s="12" t="s">
        <v>432</v>
      </c>
      <c r="C160" s="270">
        <v>7175.75</v>
      </c>
      <c r="D160" s="270">
        <v>0</v>
      </c>
      <c r="E160" s="270">
        <v>0</v>
      </c>
      <c r="F160" s="281">
        <v>0</v>
      </c>
      <c r="G160" s="282">
        <f t="shared" si="16"/>
        <v>0</v>
      </c>
      <c r="H160" s="295">
        <v>0</v>
      </c>
    </row>
    <row r="161" spans="2:8" s="38" customFormat="1" x14ac:dyDescent="0.25">
      <c r="B161" s="12" t="s">
        <v>433</v>
      </c>
      <c r="C161" s="270">
        <v>1178477.55</v>
      </c>
      <c r="D161" s="270">
        <v>0</v>
      </c>
      <c r="E161" s="270">
        <v>0</v>
      </c>
      <c r="F161" s="281">
        <v>7500</v>
      </c>
      <c r="G161" s="282">
        <f t="shared" si="16"/>
        <v>0.63641432965778599</v>
      </c>
      <c r="H161" s="295">
        <v>0</v>
      </c>
    </row>
    <row r="162" spans="2:8" s="38" customFormat="1" x14ac:dyDescent="0.25">
      <c r="B162" s="12" t="s">
        <v>434</v>
      </c>
      <c r="C162" s="270">
        <v>13522.29</v>
      </c>
      <c r="D162" s="270">
        <v>0</v>
      </c>
      <c r="E162" s="270">
        <v>0</v>
      </c>
      <c r="F162" s="281">
        <v>0</v>
      </c>
      <c r="G162" s="282">
        <v>0</v>
      </c>
      <c r="H162" s="295">
        <v>0</v>
      </c>
    </row>
    <row r="163" spans="2:8" s="38" customFormat="1" ht="19.5" customHeight="1" x14ac:dyDescent="0.25">
      <c r="B163" s="12" t="s">
        <v>435</v>
      </c>
      <c r="C163" s="270">
        <v>0</v>
      </c>
      <c r="D163" s="270">
        <v>0</v>
      </c>
      <c r="E163" s="270">
        <v>0</v>
      </c>
      <c r="F163" s="281">
        <v>0</v>
      </c>
      <c r="G163" s="282">
        <v>0</v>
      </c>
      <c r="H163" s="295">
        <v>0</v>
      </c>
    </row>
    <row r="164" spans="2:8" s="38" customFormat="1" x14ac:dyDescent="0.25">
      <c r="B164" s="12" t="s">
        <v>436</v>
      </c>
      <c r="C164" s="270">
        <v>0</v>
      </c>
      <c r="D164" s="270">
        <v>0</v>
      </c>
      <c r="E164" s="270">
        <v>0</v>
      </c>
      <c r="F164" s="281">
        <v>0</v>
      </c>
      <c r="G164" s="282">
        <v>0</v>
      </c>
      <c r="H164" s="295">
        <v>0</v>
      </c>
    </row>
    <row r="165" spans="2:8" s="38" customFormat="1" ht="18.75" customHeight="1" x14ac:dyDescent="0.25">
      <c r="B165" s="12" t="s">
        <v>628</v>
      </c>
      <c r="C165" s="270">
        <v>0</v>
      </c>
      <c r="D165" s="270">
        <v>190</v>
      </c>
      <c r="E165" s="270">
        <v>0</v>
      </c>
      <c r="F165" s="281">
        <v>190</v>
      </c>
      <c r="G165" s="282">
        <v>0</v>
      </c>
      <c r="H165" s="295">
        <f t="shared" si="25"/>
        <v>100</v>
      </c>
    </row>
    <row r="166" spans="2:8" s="38" customFormat="1" x14ac:dyDescent="0.25">
      <c r="B166" s="12" t="s">
        <v>454</v>
      </c>
      <c r="C166" s="270">
        <v>8300</v>
      </c>
      <c r="D166" s="270">
        <v>0</v>
      </c>
      <c r="E166" s="270">
        <v>0</v>
      </c>
      <c r="F166" s="281">
        <v>0</v>
      </c>
      <c r="G166" s="282">
        <v>0</v>
      </c>
      <c r="H166" s="295">
        <v>0</v>
      </c>
    </row>
    <row r="167" spans="2:8" s="38" customFormat="1" x14ac:dyDescent="0.25">
      <c r="B167" s="12" t="s">
        <v>455</v>
      </c>
      <c r="C167" s="270">
        <v>2667.81</v>
      </c>
      <c r="D167" s="270">
        <v>17522.400000000001</v>
      </c>
      <c r="E167" s="270">
        <v>0</v>
      </c>
      <c r="F167" s="281">
        <v>17522.400000000001</v>
      </c>
      <c r="G167" s="282">
        <f t="shared" si="25"/>
        <v>0</v>
      </c>
      <c r="H167" s="295">
        <f>F167/D167*100</f>
        <v>100</v>
      </c>
    </row>
    <row r="168" spans="2:8" s="38" customFormat="1" x14ac:dyDescent="0.25">
      <c r="B168" s="410" t="s">
        <v>594</v>
      </c>
      <c r="C168" s="397">
        <f>SUM(C169:C171)</f>
        <v>259763.22</v>
      </c>
      <c r="D168" s="397">
        <f>SUM(D169:D171)</f>
        <v>3781724.19</v>
      </c>
      <c r="E168" s="397">
        <f>SUM(E169:E171)</f>
        <v>0</v>
      </c>
      <c r="F168" s="397">
        <f>SUM(F169:F171)</f>
        <v>3729787.6</v>
      </c>
      <c r="G168" s="411">
        <f t="shared" si="25"/>
        <v>0</v>
      </c>
      <c r="H168" s="389">
        <f>F168/D168*100</f>
        <v>98.626642573846723</v>
      </c>
    </row>
    <row r="169" spans="2:8" s="38" customFormat="1" x14ac:dyDescent="0.25">
      <c r="B169" s="12" t="s">
        <v>437</v>
      </c>
      <c r="C169" s="270">
        <v>126431.53</v>
      </c>
      <c r="D169" s="270">
        <v>61205.29</v>
      </c>
      <c r="E169" s="270">
        <v>0</v>
      </c>
      <c r="F169" s="281">
        <v>61205.29</v>
      </c>
      <c r="G169" s="282">
        <f t="shared" si="16"/>
        <v>48.409830997062201</v>
      </c>
      <c r="H169" s="295">
        <f t="shared" si="25"/>
        <v>100</v>
      </c>
    </row>
    <row r="170" spans="2:8" s="38" customFormat="1" ht="18" customHeight="1" x14ac:dyDescent="0.25">
      <c r="B170" s="12" t="s">
        <v>595</v>
      </c>
      <c r="C170" s="270">
        <v>133331.69</v>
      </c>
      <c r="D170" s="270">
        <v>168710.06</v>
      </c>
      <c r="E170" s="270">
        <v>0</v>
      </c>
      <c r="F170" s="303">
        <v>108710.06</v>
      </c>
      <c r="G170" s="282">
        <f t="shared" si="16"/>
        <v>81.533549901002516</v>
      </c>
      <c r="H170" s="295">
        <f t="shared" si="25"/>
        <v>64.436027110653626</v>
      </c>
    </row>
    <row r="171" spans="2:8" s="38" customFormat="1" x14ac:dyDescent="0.25">
      <c r="B171" s="12" t="s">
        <v>438</v>
      </c>
      <c r="C171" s="270">
        <v>0</v>
      </c>
      <c r="D171" s="270">
        <v>3551808.84</v>
      </c>
      <c r="E171" s="270">
        <v>0</v>
      </c>
      <c r="F171" s="192">
        <v>3559872.25</v>
      </c>
      <c r="G171" s="282">
        <v>0</v>
      </c>
      <c r="H171" s="295">
        <f t="shared" si="25"/>
        <v>100.22702263447265</v>
      </c>
    </row>
    <row r="172" spans="2:8" s="38" customFormat="1" x14ac:dyDescent="0.25">
      <c r="B172" s="410" t="s">
        <v>596</v>
      </c>
      <c r="C172" s="397">
        <f>C173</f>
        <v>36387.629999999997</v>
      </c>
      <c r="D172" s="397">
        <f t="shared" ref="D172:F172" si="26">D173</f>
        <v>21221.18</v>
      </c>
      <c r="E172" s="397">
        <f t="shared" si="26"/>
        <v>0</v>
      </c>
      <c r="F172" s="397">
        <f t="shared" si="26"/>
        <v>21221.18</v>
      </c>
      <c r="G172" s="411">
        <f t="shared" si="16"/>
        <v>58.319764161612063</v>
      </c>
      <c r="H172" s="389">
        <f t="shared" si="25"/>
        <v>100</v>
      </c>
    </row>
    <row r="173" spans="2:8" s="38" customFormat="1" x14ac:dyDescent="0.25">
      <c r="B173" s="12" t="s">
        <v>439</v>
      </c>
      <c r="C173" s="270">
        <v>36387.629999999997</v>
      </c>
      <c r="D173" s="270">
        <v>21221.18</v>
      </c>
      <c r="E173" s="270">
        <v>0</v>
      </c>
      <c r="F173" s="281">
        <v>21221.18</v>
      </c>
      <c r="G173" s="282">
        <f t="shared" si="16"/>
        <v>58.319764161612063</v>
      </c>
      <c r="H173" s="295">
        <f t="shared" si="25"/>
        <v>100</v>
      </c>
    </row>
    <row r="174" spans="2:8" s="38" customFormat="1" x14ac:dyDescent="0.25">
      <c r="B174" s="410" t="s">
        <v>597</v>
      </c>
      <c r="C174" s="397">
        <f>SUM(C175:C188)</f>
        <v>2381284.71</v>
      </c>
      <c r="D174" s="397">
        <f t="shared" ref="D174:F174" si="27">SUM(D175:D188)</f>
        <v>0</v>
      </c>
      <c r="E174" s="397">
        <f t="shared" si="27"/>
        <v>0</v>
      </c>
      <c r="F174" s="397">
        <f t="shared" si="27"/>
        <v>0</v>
      </c>
      <c r="G174" s="411">
        <f t="shared" si="16"/>
        <v>0</v>
      </c>
      <c r="H174" s="389">
        <v>0</v>
      </c>
    </row>
    <row r="175" spans="2:8" s="38" customFormat="1" x14ac:dyDescent="0.25">
      <c r="B175" s="12" t="s">
        <v>453</v>
      </c>
      <c r="C175" s="270">
        <v>0</v>
      </c>
      <c r="D175" s="270">
        <v>0</v>
      </c>
      <c r="E175" s="270">
        <v>0</v>
      </c>
      <c r="F175" s="281">
        <v>0</v>
      </c>
      <c r="G175" s="282">
        <v>0</v>
      </c>
      <c r="H175" s="295">
        <v>0</v>
      </c>
    </row>
    <row r="176" spans="2:8" s="38" customFormat="1" x14ac:dyDescent="0.25">
      <c r="B176" s="12" t="s">
        <v>440</v>
      </c>
      <c r="C176" s="270">
        <v>181722.75</v>
      </c>
      <c r="D176" s="270">
        <v>0</v>
      </c>
      <c r="E176" s="270">
        <v>0</v>
      </c>
      <c r="F176" s="281">
        <v>0</v>
      </c>
      <c r="G176" s="282">
        <v>0</v>
      </c>
      <c r="H176" s="295">
        <v>0</v>
      </c>
    </row>
    <row r="177" spans="2:8" s="38" customFormat="1" x14ac:dyDescent="0.25">
      <c r="B177" s="12" t="s">
        <v>441</v>
      </c>
      <c r="C177" s="270">
        <v>0</v>
      </c>
      <c r="D177" s="270">
        <v>0</v>
      </c>
      <c r="E177" s="270">
        <v>0</v>
      </c>
      <c r="F177" s="281">
        <v>0</v>
      </c>
      <c r="G177" s="282">
        <v>0</v>
      </c>
      <c r="H177" s="295">
        <v>0</v>
      </c>
    </row>
    <row r="178" spans="2:8" s="38" customFormat="1" x14ac:dyDescent="0.25">
      <c r="B178" s="12" t="s">
        <v>442</v>
      </c>
      <c r="C178" s="270">
        <v>423186.25</v>
      </c>
      <c r="D178" s="270">
        <v>0</v>
      </c>
      <c r="E178" s="270">
        <v>0</v>
      </c>
      <c r="F178" s="281">
        <v>0</v>
      </c>
      <c r="G178" s="282">
        <v>0</v>
      </c>
      <c r="H178" s="295">
        <v>0</v>
      </c>
    </row>
    <row r="179" spans="2:8" s="38" customFormat="1" x14ac:dyDescent="0.25">
      <c r="B179" s="12" t="s">
        <v>443</v>
      </c>
      <c r="C179" s="270">
        <v>0</v>
      </c>
      <c r="D179" s="270">
        <v>0</v>
      </c>
      <c r="E179" s="270">
        <v>0</v>
      </c>
      <c r="F179" s="281">
        <v>0</v>
      </c>
      <c r="G179" s="282">
        <v>0</v>
      </c>
      <c r="H179" s="295">
        <v>0</v>
      </c>
    </row>
    <row r="180" spans="2:8" s="38" customFormat="1" x14ac:dyDescent="0.25">
      <c r="B180" s="12" t="s">
        <v>444</v>
      </c>
      <c r="C180" s="270">
        <v>0</v>
      </c>
      <c r="D180" s="270">
        <v>0</v>
      </c>
      <c r="E180" s="270">
        <v>0</v>
      </c>
      <c r="F180" s="281">
        <v>0</v>
      </c>
      <c r="G180" s="282">
        <v>0</v>
      </c>
      <c r="H180" s="295">
        <v>0</v>
      </c>
    </row>
    <row r="181" spans="2:8" s="38" customFormat="1" x14ac:dyDescent="0.25">
      <c r="B181" s="12" t="s">
        <v>445</v>
      </c>
      <c r="C181" s="270">
        <v>0</v>
      </c>
      <c r="D181" s="270">
        <v>0</v>
      </c>
      <c r="E181" s="270">
        <v>0</v>
      </c>
      <c r="F181" s="281">
        <v>0</v>
      </c>
      <c r="G181" s="282">
        <v>0</v>
      </c>
      <c r="H181" s="295">
        <v>0</v>
      </c>
    </row>
    <row r="182" spans="2:8" s="38" customFormat="1" x14ac:dyDescent="0.25">
      <c r="B182" s="12" t="s">
        <v>446</v>
      </c>
      <c r="C182" s="270">
        <v>0</v>
      </c>
      <c r="D182" s="270">
        <v>0</v>
      </c>
      <c r="E182" s="235">
        <v>0</v>
      </c>
      <c r="F182" s="281">
        <v>0</v>
      </c>
      <c r="G182" s="282">
        <v>0</v>
      </c>
      <c r="H182" s="295">
        <v>0</v>
      </c>
    </row>
    <row r="183" spans="2:8" s="38" customFormat="1" x14ac:dyDescent="0.25">
      <c r="B183" s="12" t="s">
        <v>447</v>
      </c>
      <c r="C183" s="270">
        <v>0</v>
      </c>
      <c r="D183" s="270">
        <v>0</v>
      </c>
      <c r="E183" s="270">
        <v>0</v>
      </c>
      <c r="F183" s="281">
        <v>0</v>
      </c>
      <c r="G183" s="282">
        <v>0</v>
      </c>
      <c r="H183" s="295">
        <v>0</v>
      </c>
    </row>
    <row r="184" spans="2:8" s="38" customFormat="1" x14ac:dyDescent="0.25">
      <c r="B184" s="12" t="s">
        <v>448</v>
      </c>
      <c r="C184" s="270">
        <v>0</v>
      </c>
      <c r="D184" s="270">
        <v>0</v>
      </c>
      <c r="E184" s="270">
        <v>0</v>
      </c>
      <c r="F184" s="281">
        <v>0</v>
      </c>
      <c r="G184" s="282">
        <v>0</v>
      </c>
      <c r="H184" s="295">
        <v>0</v>
      </c>
    </row>
    <row r="185" spans="2:8" s="38" customFormat="1" x14ac:dyDescent="0.25">
      <c r="B185" s="12" t="s">
        <v>449</v>
      </c>
      <c r="C185" s="270">
        <v>36427.9</v>
      </c>
      <c r="D185" s="270">
        <v>0</v>
      </c>
      <c r="E185" s="270">
        <v>0</v>
      </c>
      <c r="F185" s="281">
        <v>0</v>
      </c>
      <c r="G185" s="282">
        <v>0</v>
      </c>
      <c r="H185" s="295">
        <v>0</v>
      </c>
    </row>
    <row r="186" spans="2:8" s="38" customFormat="1" x14ac:dyDescent="0.25">
      <c r="B186" s="12" t="s">
        <v>450</v>
      </c>
      <c r="C186" s="270">
        <v>1701505.03</v>
      </c>
      <c r="D186" s="270">
        <v>0</v>
      </c>
      <c r="E186" s="270">
        <v>0</v>
      </c>
      <c r="F186" s="281">
        <v>0</v>
      </c>
      <c r="G186" s="282">
        <f t="shared" si="16"/>
        <v>0</v>
      </c>
      <c r="H186" s="295">
        <v>0</v>
      </c>
    </row>
    <row r="187" spans="2:8" s="38" customFormat="1" x14ac:dyDescent="0.25">
      <c r="B187" s="12" t="s">
        <v>452</v>
      </c>
      <c r="C187" s="270">
        <v>38442.78</v>
      </c>
      <c r="D187" s="270">
        <v>0</v>
      </c>
      <c r="E187" s="270">
        <v>0</v>
      </c>
      <c r="F187" s="281">
        <v>0</v>
      </c>
      <c r="G187" s="282">
        <v>0</v>
      </c>
      <c r="H187" s="295">
        <v>0</v>
      </c>
    </row>
    <row r="188" spans="2:8" s="38" customFormat="1" x14ac:dyDescent="0.25">
      <c r="B188" s="12" t="s">
        <v>451</v>
      </c>
      <c r="C188" s="270">
        <v>0</v>
      </c>
      <c r="D188" s="270">
        <v>0</v>
      </c>
      <c r="E188" s="270">
        <v>0</v>
      </c>
      <c r="F188" s="263">
        <v>0</v>
      </c>
      <c r="G188" s="282">
        <v>0</v>
      </c>
      <c r="H188" s="295">
        <v>0</v>
      </c>
    </row>
    <row r="189" spans="2:8" s="38" customFormat="1" hidden="1" x14ac:dyDescent="0.25">
      <c r="B189" s="62"/>
      <c r="C189" s="270"/>
      <c r="D189" s="270"/>
      <c r="E189" s="270"/>
      <c r="F189" s="281"/>
      <c r="G189" s="282" t="e">
        <f t="shared" si="16"/>
        <v>#DIV/0!</v>
      </c>
      <c r="H189" s="295" t="e">
        <f t="shared" si="25"/>
        <v>#DIV/0!</v>
      </c>
    </row>
    <row r="190" spans="2:8" s="38" customFormat="1" x14ac:dyDescent="0.25">
      <c r="B190" s="403" t="s">
        <v>634</v>
      </c>
      <c r="C190" s="226"/>
      <c r="D190" s="226"/>
      <c r="E190" s="226"/>
      <c r="F190" s="226"/>
      <c r="G190" s="282"/>
      <c r="H190" s="295"/>
    </row>
    <row r="191" spans="2:8" s="38" customFormat="1" x14ac:dyDescent="0.25">
      <c r="B191" s="396" t="s">
        <v>572</v>
      </c>
      <c r="C191" s="397">
        <f>C192+C196</f>
        <v>3349.25</v>
      </c>
      <c r="D191" s="397">
        <f t="shared" ref="D191:F191" si="28">D192+D196</f>
        <v>7000</v>
      </c>
      <c r="E191" s="397">
        <f t="shared" si="28"/>
        <v>0</v>
      </c>
      <c r="F191" s="397">
        <f t="shared" si="28"/>
        <v>5448.6</v>
      </c>
      <c r="G191" s="411">
        <f t="shared" ref="G191:G195" si="29">F191/C191*100</f>
        <v>162.68119728297381</v>
      </c>
      <c r="H191" s="389">
        <f t="shared" si="25"/>
        <v>77.837142857142865</v>
      </c>
    </row>
    <row r="192" spans="2:8" s="38" customFormat="1" x14ac:dyDescent="0.25">
      <c r="B192" s="396" t="s">
        <v>576</v>
      </c>
      <c r="C192" s="397">
        <f>SUM(C193:C195)</f>
        <v>3349.25</v>
      </c>
      <c r="D192" s="397">
        <f t="shared" ref="D192:F192" si="30">SUM(D193:D195)</f>
        <v>6300</v>
      </c>
      <c r="E192" s="397">
        <f t="shared" si="30"/>
        <v>0</v>
      </c>
      <c r="F192" s="397">
        <f t="shared" si="30"/>
        <v>5448.6</v>
      </c>
      <c r="G192" s="411">
        <f t="shared" si="29"/>
        <v>162.68119728297381</v>
      </c>
      <c r="H192" s="389">
        <f t="shared" si="25"/>
        <v>86.485714285714295</v>
      </c>
    </row>
    <row r="193" spans="2:8" s="38" customFormat="1" x14ac:dyDescent="0.25">
      <c r="B193" s="28" t="s">
        <v>581</v>
      </c>
      <c r="C193" s="270"/>
      <c r="D193" s="270">
        <v>6000</v>
      </c>
      <c r="E193" s="270"/>
      <c r="F193" s="270">
        <v>5190</v>
      </c>
      <c r="G193" s="282">
        <v>0</v>
      </c>
      <c r="H193" s="295">
        <f t="shared" si="25"/>
        <v>86.5</v>
      </c>
    </row>
    <row r="194" spans="2:8" s="38" customFormat="1" x14ac:dyDescent="0.25">
      <c r="B194" s="28" t="s">
        <v>598</v>
      </c>
      <c r="C194" s="270"/>
      <c r="D194" s="270">
        <v>300</v>
      </c>
      <c r="E194" s="270"/>
      <c r="F194" s="270">
        <v>258.60000000000002</v>
      </c>
      <c r="G194" s="282">
        <v>0</v>
      </c>
      <c r="H194" s="295">
        <f t="shared" si="25"/>
        <v>86.200000000000017</v>
      </c>
    </row>
    <row r="195" spans="2:8" s="38" customFormat="1" x14ac:dyDescent="0.25">
      <c r="B195" s="28" t="s">
        <v>455</v>
      </c>
      <c r="C195" s="270">
        <v>3349.25</v>
      </c>
      <c r="D195" s="270">
        <v>0</v>
      </c>
      <c r="E195" s="270">
        <v>0</v>
      </c>
      <c r="F195" s="270">
        <v>0</v>
      </c>
      <c r="G195" s="282">
        <f t="shared" si="29"/>
        <v>0</v>
      </c>
      <c r="H195" s="295">
        <v>0</v>
      </c>
    </row>
    <row r="196" spans="2:8" s="38" customFormat="1" x14ac:dyDescent="0.25">
      <c r="B196" s="396" t="s">
        <v>597</v>
      </c>
      <c r="C196" s="397">
        <f>C197</f>
        <v>0</v>
      </c>
      <c r="D196" s="397">
        <f t="shared" ref="D196:F196" si="31">D197</f>
        <v>700</v>
      </c>
      <c r="E196" s="397">
        <f t="shared" si="31"/>
        <v>0</v>
      </c>
      <c r="F196" s="397">
        <f t="shared" si="31"/>
        <v>0</v>
      </c>
      <c r="G196" s="411">
        <v>0</v>
      </c>
      <c r="H196" s="389">
        <f t="shared" si="25"/>
        <v>0</v>
      </c>
    </row>
    <row r="197" spans="2:8" s="38" customFormat="1" x14ac:dyDescent="0.25">
      <c r="B197" s="28" t="s">
        <v>456</v>
      </c>
      <c r="C197" s="281">
        <v>0</v>
      </c>
      <c r="D197" s="270">
        <v>700</v>
      </c>
      <c r="E197" s="270">
        <v>0</v>
      </c>
      <c r="F197" s="281">
        <v>0</v>
      </c>
      <c r="G197" s="282">
        <v>0</v>
      </c>
      <c r="H197" s="295">
        <f t="shared" si="25"/>
        <v>0</v>
      </c>
    </row>
    <row r="198" spans="2:8" s="38" customFormat="1" x14ac:dyDescent="0.25">
      <c r="B198" s="403" t="s">
        <v>599</v>
      </c>
      <c r="C198" s="275"/>
      <c r="D198" s="275"/>
      <c r="E198" s="275"/>
      <c r="F198" s="275"/>
      <c r="G198" s="296"/>
      <c r="H198" s="295"/>
    </row>
    <row r="199" spans="2:8" s="38" customFormat="1" x14ac:dyDescent="0.25">
      <c r="B199" s="396" t="s">
        <v>572</v>
      </c>
      <c r="C199" s="397">
        <f>C200+C232</f>
        <v>10876.800000000001</v>
      </c>
      <c r="D199" s="397">
        <f t="shared" ref="D199:F199" si="32">D200+D232</f>
        <v>120600</v>
      </c>
      <c r="E199" s="397">
        <f t="shared" si="32"/>
        <v>0</v>
      </c>
      <c r="F199" s="397">
        <f t="shared" si="32"/>
        <v>162788.13999999998</v>
      </c>
      <c r="G199" s="411">
        <f t="shared" si="25"/>
        <v>0</v>
      </c>
      <c r="H199" s="389">
        <f t="shared" si="25"/>
        <v>134.98187396351574</v>
      </c>
    </row>
    <row r="200" spans="2:8" s="38" customFormat="1" x14ac:dyDescent="0.25">
      <c r="B200" s="396" t="s">
        <v>578</v>
      </c>
      <c r="C200" s="397">
        <f>C201+C208+C230</f>
        <v>10785.730000000001</v>
      </c>
      <c r="D200" s="397">
        <f t="shared" ref="D200:F200" si="33">D201+D208+D230</f>
        <v>120376</v>
      </c>
      <c r="E200" s="397">
        <f t="shared" si="33"/>
        <v>0</v>
      </c>
      <c r="F200" s="397">
        <f t="shared" si="33"/>
        <v>157458.84</v>
      </c>
      <c r="G200" s="411">
        <f t="shared" si="25"/>
        <v>0</v>
      </c>
      <c r="H200" s="389">
        <f t="shared" si="25"/>
        <v>130.80584169601914</v>
      </c>
    </row>
    <row r="201" spans="2:8" s="38" customFormat="1" x14ac:dyDescent="0.25">
      <c r="B201" s="396" t="s">
        <v>577</v>
      </c>
      <c r="C201" s="397">
        <f>SUM(C202:C207)</f>
        <v>0</v>
      </c>
      <c r="D201" s="397">
        <f t="shared" ref="D201:F201" si="34">SUM(D202:D207)</f>
        <v>55151.44</v>
      </c>
      <c r="E201" s="397">
        <f t="shared" si="34"/>
        <v>0</v>
      </c>
      <c r="F201" s="397">
        <f t="shared" si="34"/>
        <v>36139.270000000004</v>
      </c>
      <c r="G201" s="411">
        <v>0</v>
      </c>
      <c r="H201" s="389">
        <f t="shared" si="25"/>
        <v>65.527337092195609</v>
      </c>
    </row>
    <row r="202" spans="2:8" s="38" customFormat="1" x14ac:dyDescent="0.25">
      <c r="B202" s="28" t="s">
        <v>556</v>
      </c>
      <c r="C202" s="270">
        <v>0</v>
      </c>
      <c r="D202" s="270">
        <v>46045.62</v>
      </c>
      <c r="E202" s="270">
        <v>0</v>
      </c>
      <c r="F202" s="275">
        <v>23782.83</v>
      </c>
      <c r="G202" s="282">
        <v>0</v>
      </c>
      <c r="H202" s="295">
        <f t="shared" si="25"/>
        <v>51.650580446088036</v>
      </c>
    </row>
    <row r="203" spans="2:8" s="38" customFormat="1" x14ac:dyDescent="0.25">
      <c r="B203" s="28" t="s">
        <v>557</v>
      </c>
      <c r="C203" s="270">
        <v>0</v>
      </c>
      <c r="D203" s="270">
        <v>1137.57</v>
      </c>
      <c r="E203" s="270">
        <v>0</v>
      </c>
      <c r="F203" s="275">
        <v>3239.22</v>
      </c>
      <c r="G203" s="282">
        <v>0</v>
      </c>
      <c r="H203" s="295">
        <f t="shared" si="25"/>
        <v>284.74907038687729</v>
      </c>
    </row>
    <row r="204" spans="2:8" s="38" customFormat="1" x14ac:dyDescent="0.25">
      <c r="B204" s="28" t="s">
        <v>558</v>
      </c>
      <c r="C204" s="270">
        <v>0</v>
      </c>
      <c r="D204" s="270">
        <v>1143.25</v>
      </c>
      <c r="E204" s="270">
        <v>0</v>
      </c>
      <c r="F204" s="275">
        <v>3434.27</v>
      </c>
      <c r="G204" s="282">
        <v>0</v>
      </c>
      <c r="H204" s="295">
        <f t="shared" si="25"/>
        <v>300.39536409359283</v>
      </c>
    </row>
    <row r="205" spans="2:8" s="38" customFormat="1" x14ac:dyDescent="0.25">
      <c r="B205" s="276" t="s">
        <v>395</v>
      </c>
      <c r="C205" s="270">
        <v>0</v>
      </c>
      <c r="D205" s="270">
        <v>0</v>
      </c>
      <c r="E205" s="270">
        <v>0</v>
      </c>
      <c r="F205" s="192">
        <v>1800</v>
      </c>
      <c r="G205" s="282">
        <v>0</v>
      </c>
      <c r="H205" s="295">
        <v>0</v>
      </c>
    </row>
    <row r="206" spans="2:8" s="38" customFormat="1" x14ac:dyDescent="0.25">
      <c r="B206" s="276" t="s">
        <v>394</v>
      </c>
      <c r="C206" s="270">
        <v>0</v>
      </c>
      <c r="D206" s="270">
        <v>6825</v>
      </c>
      <c r="E206" s="270">
        <v>0</v>
      </c>
      <c r="F206" s="192">
        <v>3882.95</v>
      </c>
      <c r="G206" s="282">
        <v>0</v>
      </c>
      <c r="H206" s="295">
        <f t="shared" si="25"/>
        <v>56.893040293040286</v>
      </c>
    </row>
    <row r="207" spans="2:8" s="38" customFormat="1" x14ac:dyDescent="0.25">
      <c r="B207" s="276" t="s">
        <v>600</v>
      </c>
      <c r="C207" s="270">
        <v>0</v>
      </c>
      <c r="D207" s="270">
        <v>0</v>
      </c>
      <c r="E207" s="270">
        <v>0</v>
      </c>
      <c r="F207" s="192">
        <v>0</v>
      </c>
      <c r="G207" s="282">
        <v>0</v>
      </c>
      <c r="H207" s="295">
        <v>0</v>
      </c>
    </row>
    <row r="208" spans="2:8" s="38" customFormat="1" x14ac:dyDescent="0.25">
      <c r="B208" s="412" t="s">
        <v>576</v>
      </c>
      <c r="C208" s="397">
        <f>SUM(C209:C229)</f>
        <v>10785.730000000001</v>
      </c>
      <c r="D208" s="397">
        <f t="shared" ref="D208:F208" si="35">SUM(D209:D229)</f>
        <v>63724.56</v>
      </c>
      <c r="E208" s="397">
        <f t="shared" si="35"/>
        <v>0</v>
      </c>
      <c r="F208" s="397">
        <f t="shared" si="35"/>
        <v>104978.48999999999</v>
      </c>
      <c r="G208" s="411">
        <f t="shared" si="25"/>
        <v>0</v>
      </c>
      <c r="H208" s="389">
        <f t="shared" si="25"/>
        <v>164.73788128156554</v>
      </c>
    </row>
    <row r="209" spans="2:8" s="38" customFormat="1" x14ac:dyDescent="0.25">
      <c r="B209" s="28" t="s">
        <v>393</v>
      </c>
      <c r="C209" s="270">
        <v>8.16</v>
      </c>
      <c r="D209" s="270">
        <v>40</v>
      </c>
      <c r="E209" s="270">
        <v>0</v>
      </c>
      <c r="F209" s="192">
        <v>464.91</v>
      </c>
      <c r="G209" s="282">
        <f t="shared" ref="G209:G240" si="36">F209/C209*100</f>
        <v>5697.4264705882351</v>
      </c>
      <c r="H209" s="295">
        <f t="shared" si="25"/>
        <v>1162.2750000000001</v>
      </c>
    </row>
    <row r="210" spans="2:8" s="38" customFormat="1" x14ac:dyDescent="0.25">
      <c r="B210" s="28" t="s">
        <v>372</v>
      </c>
      <c r="C210" s="270">
        <v>0</v>
      </c>
      <c r="D210" s="270">
        <v>1655</v>
      </c>
      <c r="E210" s="270">
        <v>0</v>
      </c>
      <c r="F210" s="192">
        <v>929.25</v>
      </c>
      <c r="G210" s="282">
        <v>0</v>
      </c>
      <c r="H210" s="295">
        <f t="shared" si="25"/>
        <v>56.148036253776432</v>
      </c>
    </row>
    <row r="211" spans="2:8" s="38" customFormat="1" x14ac:dyDescent="0.25">
      <c r="B211" s="28" t="s">
        <v>392</v>
      </c>
      <c r="C211" s="270">
        <v>0</v>
      </c>
      <c r="D211" s="270">
        <v>500</v>
      </c>
      <c r="E211" s="270">
        <v>0</v>
      </c>
      <c r="F211" s="192">
        <v>1246.02</v>
      </c>
      <c r="G211" s="282">
        <v>0</v>
      </c>
      <c r="H211" s="295">
        <f t="shared" si="25"/>
        <v>249.20399999999998</v>
      </c>
    </row>
    <row r="212" spans="2:8" s="38" customFormat="1" x14ac:dyDescent="0.25">
      <c r="B212" s="28" t="s">
        <v>391</v>
      </c>
      <c r="C212" s="270">
        <v>4.8499999999999996</v>
      </c>
      <c r="D212" s="270">
        <v>450</v>
      </c>
      <c r="E212" s="270">
        <v>0</v>
      </c>
      <c r="F212" s="192">
        <v>105.06</v>
      </c>
      <c r="G212" s="282">
        <f t="shared" si="36"/>
        <v>2166.1855670103096</v>
      </c>
      <c r="H212" s="295">
        <f t="shared" si="25"/>
        <v>23.346666666666668</v>
      </c>
    </row>
    <row r="213" spans="2:8" s="38" customFormat="1" x14ac:dyDescent="0.25">
      <c r="B213" s="28" t="s">
        <v>390</v>
      </c>
      <c r="C213" s="270">
        <v>0</v>
      </c>
      <c r="D213" s="270">
        <v>40729.56</v>
      </c>
      <c r="E213" s="270">
        <v>0</v>
      </c>
      <c r="F213" s="192">
        <v>48974.81</v>
      </c>
      <c r="G213" s="282">
        <v>0</v>
      </c>
      <c r="H213" s="295">
        <f t="shared" si="25"/>
        <v>120.24389657045154</v>
      </c>
    </row>
    <row r="214" spans="2:8" s="38" customFormat="1" x14ac:dyDescent="0.25">
      <c r="B214" s="28" t="s">
        <v>389</v>
      </c>
      <c r="C214" s="270">
        <v>8996.0400000000009</v>
      </c>
      <c r="D214" s="270">
        <v>4350</v>
      </c>
      <c r="E214" s="270">
        <v>0</v>
      </c>
      <c r="F214" s="192">
        <v>4512.82</v>
      </c>
      <c r="G214" s="282">
        <f t="shared" si="36"/>
        <v>50.164516831850449</v>
      </c>
      <c r="H214" s="295">
        <f t="shared" si="25"/>
        <v>103.74298850574712</v>
      </c>
    </row>
    <row r="215" spans="2:8" s="38" customFormat="1" x14ac:dyDescent="0.25">
      <c r="B215" s="28" t="s">
        <v>388</v>
      </c>
      <c r="C215" s="270">
        <v>0</v>
      </c>
      <c r="D215" s="270">
        <v>100</v>
      </c>
      <c r="E215" s="270">
        <v>0</v>
      </c>
      <c r="F215" s="192">
        <v>82.55</v>
      </c>
      <c r="G215" s="282">
        <v>0</v>
      </c>
      <c r="H215" s="295">
        <f t="shared" si="25"/>
        <v>82.55</v>
      </c>
    </row>
    <row r="216" spans="2:8" s="38" customFormat="1" x14ac:dyDescent="0.25">
      <c r="B216" s="28" t="s">
        <v>387</v>
      </c>
      <c r="C216" s="270">
        <v>3.12</v>
      </c>
      <c r="D216" s="270">
        <v>0</v>
      </c>
      <c r="E216" s="270">
        <v>0</v>
      </c>
      <c r="F216" s="192">
        <v>897.47</v>
      </c>
      <c r="G216" s="282">
        <f t="shared" si="36"/>
        <v>28765.064102564105</v>
      </c>
      <c r="H216" s="295">
        <v>0</v>
      </c>
    </row>
    <row r="217" spans="2:8" s="38" customFormat="1" x14ac:dyDescent="0.25">
      <c r="B217" s="28" t="s">
        <v>386</v>
      </c>
      <c r="C217" s="270">
        <v>0</v>
      </c>
      <c r="D217" s="270">
        <v>3200</v>
      </c>
      <c r="E217" s="270">
        <v>0</v>
      </c>
      <c r="F217" s="192">
        <v>2781.87</v>
      </c>
      <c r="G217" s="282">
        <v>0</v>
      </c>
      <c r="H217" s="295">
        <f t="shared" si="25"/>
        <v>86.933437499999997</v>
      </c>
    </row>
    <row r="218" spans="2:8" s="38" customFormat="1" x14ac:dyDescent="0.25">
      <c r="B218" s="28" t="s">
        <v>385</v>
      </c>
      <c r="C218" s="270">
        <v>164.66</v>
      </c>
      <c r="D218" s="270">
        <v>550</v>
      </c>
      <c r="E218" s="270">
        <v>0</v>
      </c>
      <c r="F218" s="192">
        <v>8583.6299999999992</v>
      </c>
      <c r="G218" s="282">
        <f t="shared" si="36"/>
        <v>5212.941819506862</v>
      </c>
      <c r="H218" s="295">
        <f t="shared" si="25"/>
        <v>1560.6599999999999</v>
      </c>
    </row>
    <row r="219" spans="2:8" s="38" customFormat="1" x14ac:dyDescent="0.25">
      <c r="B219" s="28" t="s">
        <v>384</v>
      </c>
      <c r="C219" s="270">
        <v>0</v>
      </c>
      <c r="D219" s="270">
        <v>550</v>
      </c>
      <c r="E219" s="270">
        <v>0</v>
      </c>
      <c r="F219" s="192">
        <v>14422.41</v>
      </c>
      <c r="G219" s="282">
        <v>0</v>
      </c>
      <c r="H219" s="295">
        <f t="shared" si="25"/>
        <v>2622.2563636363634</v>
      </c>
    </row>
    <row r="220" spans="2:8" s="38" customFormat="1" x14ac:dyDescent="0.25">
      <c r="B220" s="28" t="s">
        <v>401</v>
      </c>
      <c r="C220" s="270">
        <v>0</v>
      </c>
      <c r="D220" s="270">
        <v>1000</v>
      </c>
      <c r="E220" s="270">
        <v>0</v>
      </c>
      <c r="F220" s="192">
        <v>8239.26</v>
      </c>
      <c r="G220" s="282">
        <v>0</v>
      </c>
      <c r="H220" s="295">
        <f t="shared" si="25"/>
        <v>823.92599999999993</v>
      </c>
    </row>
    <row r="221" spans="2:8" s="38" customFormat="1" x14ac:dyDescent="0.25">
      <c r="B221" s="28" t="s">
        <v>383</v>
      </c>
      <c r="C221" s="270">
        <v>881.54</v>
      </c>
      <c r="D221" s="270">
        <v>50</v>
      </c>
      <c r="E221" s="270">
        <v>0</v>
      </c>
      <c r="F221" s="192">
        <v>504.92</v>
      </c>
      <c r="G221" s="282">
        <f t="shared" si="36"/>
        <v>57.277037910928605</v>
      </c>
      <c r="H221" s="295">
        <f t="shared" si="25"/>
        <v>1009.84</v>
      </c>
    </row>
    <row r="222" spans="2:8" s="38" customFormat="1" x14ac:dyDescent="0.25">
      <c r="B222" s="28" t="s">
        <v>382</v>
      </c>
      <c r="C222" s="270">
        <v>0</v>
      </c>
      <c r="D222" s="270">
        <v>450</v>
      </c>
      <c r="E222" s="270">
        <v>0</v>
      </c>
      <c r="F222" s="192">
        <v>6511.67</v>
      </c>
      <c r="G222" s="282">
        <v>0</v>
      </c>
      <c r="H222" s="295">
        <f t="shared" si="25"/>
        <v>1447.0377777777778</v>
      </c>
    </row>
    <row r="223" spans="2:8" s="38" customFormat="1" x14ac:dyDescent="0.25">
      <c r="B223" s="28" t="s">
        <v>381</v>
      </c>
      <c r="C223" s="270">
        <v>10.210000000000001</v>
      </c>
      <c r="D223" s="270">
        <v>2000</v>
      </c>
      <c r="E223" s="270">
        <v>0</v>
      </c>
      <c r="F223" s="192">
        <v>3109.04</v>
      </c>
      <c r="G223" s="282">
        <f t="shared" si="36"/>
        <v>30450.930460333006</v>
      </c>
      <c r="H223" s="295">
        <f t="shared" si="25"/>
        <v>155.452</v>
      </c>
    </row>
    <row r="224" spans="2:8" s="38" customFormat="1" x14ac:dyDescent="0.25">
      <c r="B224" s="28" t="s">
        <v>370</v>
      </c>
      <c r="C224" s="270">
        <v>0</v>
      </c>
      <c r="D224" s="270">
        <v>0</v>
      </c>
      <c r="E224" s="270">
        <v>0</v>
      </c>
      <c r="F224" s="192">
        <v>345.16</v>
      </c>
      <c r="G224" s="282">
        <v>0</v>
      </c>
      <c r="H224" s="295">
        <v>0</v>
      </c>
    </row>
    <row r="225" spans="2:11" s="38" customFormat="1" x14ac:dyDescent="0.25">
      <c r="B225" s="28" t="s">
        <v>601</v>
      </c>
      <c r="C225" s="270">
        <v>0</v>
      </c>
      <c r="D225" s="270">
        <v>2500</v>
      </c>
      <c r="E225" s="270">
        <v>0</v>
      </c>
      <c r="F225" s="192">
        <v>0</v>
      </c>
      <c r="G225" s="282">
        <v>0</v>
      </c>
      <c r="H225" s="295">
        <f t="shared" si="25"/>
        <v>0</v>
      </c>
    </row>
    <row r="226" spans="2:11" s="38" customFormat="1" x14ac:dyDescent="0.25">
      <c r="B226" s="28" t="s">
        <v>380</v>
      </c>
      <c r="C226" s="270">
        <v>330.84</v>
      </c>
      <c r="D226" s="270">
        <v>600</v>
      </c>
      <c r="E226" s="270">
        <v>0</v>
      </c>
      <c r="F226" s="192">
        <v>617.48</v>
      </c>
      <c r="G226" s="282">
        <f t="shared" si="36"/>
        <v>186.6400677064442</v>
      </c>
      <c r="H226" s="295">
        <f t="shared" si="25"/>
        <v>102.91333333333334</v>
      </c>
    </row>
    <row r="227" spans="2:11" s="38" customFormat="1" x14ac:dyDescent="0.25">
      <c r="B227" s="28" t="s">
        <v>629</v>
      </c>
      <c r="C227" s="270">
        <v>0</v>
      </c>
      <c r="D227" s="270">
        <v>0</v>
      </c>
      <c r="E227" s="270">
        <v>0</v>
      </c>
      <c r="F227" s="192">
        <v>0</v>
      </c>
      <c r="G227" s="282">
        <v>0</v>
      </c>
      <c r="H227" s="295">
        <v>0</v>
      </c>
    </row>
    <row r="228" spans="2:11" s="38" customFormat="1" x14ac:dyDescent="0.25">
      <c r="B228" s="28" t="s">
        <v>602</v>
      </c>
      <c r="C228" s="270">
        <v>0</v>
      </c>
      <c r="D228" s="270">
        <v>1800</v>
      </c>
      <c r="E228" s="270">
        <v>0</v>
      </c>
      <c r="F228" s="192">
        <v>0</v>
      </c>
      <c r="G228" s="282">
        <v>0</v>
      </c>
      <c r="H228" s="295">
        <f t="shared" si="25"/>
        <v>0</v>
      </c>
    </row>
    <row r="229" spans="2:11" s="38" customFormat="1" ht="15" customHeight="1" x14ac:dyDescent="0.25">
      <c r="B229" s="28" t="s">
        <v>379</v>
      </c>
      <c r="C229" s="270">
        <v>386.31</v>
      </c>
      <c r="D229" s="270">
        <v>3200</v>
      </c>
      <c r="E229" s="270">
        <v>0</v>
      </c>
      <c r="F229" s="192">
        <v>2650.16</v>
      </c>
      <c r="G229" s="282">
        <f t="shared" si="36"/>
        <v>686.0190002847454</v>
      </c>
      <c r="H229" s="295">
        <f t="shared" si="25"/>
        <v>82.817499999999995</v>
      </c>
      <c r="I229" s="217"/>
      <c r="J229" s="217"/>
      <c r="K229" s="217"/>
    </row>
    <row r="230" spans="2:11" s="38" customFormat="1" ht="15" customHeight="1" x14ac:dyDescent="0.25">
      <c r="B230" s="396" t="s">
        <v>575</v>
      </c>
      <c r="C230" s="397">
        <f>C231</f>
        <v>0</v>
      </c>
      <c r="D230" s="397">
        <f t="shared" ref="D230:F230" si="37">D231</f>
        <v>1500</v>
      </c>
      <c r="E230" s="397">
        <f t="shared" si="37"/>
        <v>0</v>
      </c>
      <c r="F230" s="397">
        <f t="shared" si="37"/>
        <v>16341.08</v>
      </c>
      <c r="G230" s="411">
        <v>0</v>
      </c>
      <c r="H230" s="389">
        <f t="shared" si="25"/>
        <v>1089.4053333333334</v>
      </c>
      <c r="I230" s="217"/>
      <c r="J230" s="217"/>
      <c r="K230" s="217"/>
    </row>
    <row r="231" spans="2:11" s="38" customFormat="1" x14ac:dyDescent="0.25">
      <c r="B231" s="28" t="s">
        <v>603</v>
      </c>
      <c r="C231" s="270">
        <v>0</v>
      </c>
      <c r="D231" s="270">
        <v>1500</v>
      </c>
      <c r="E231" s="270">
        <v>0</v>
      </c>
      <c r="F231" s="192">
        <v>16341.08</v>
      </c>
      <c r="G231" s="282">
        <v>0</v>
      </c>
      <c r="H231" s="295">
        <f t="shared" si="25"/>
        <v>1089.4053333333334</v>
      </c>
      <c r="I231" s="217"/>
      <c r="J231" s="217"/>
      <c r="K231" s="217"/>
    </row>
    <row r="232" spans="2:11" s="38" customFormat="1" x14ac:dyDescent="0.25">
      <c r="B232" s="396" t="s">
        <v>597</v>
      </c>
      <c r="C232" s="397">
        <f>SUM(C233:C236)</f>
        <v>91.07</v>
      </c>
      <c r="D232" s="397">
        <f t="shared" ref="D232:F232" si="38">SUM(D233:D236)</f>
        <v>224</v>
      </c>
      <c r="E232" s="397">
        <f t="shared" si="38"/>
        <v>0</v>
      </c>
      <c r="F232" s="397">
        <f t="shared" si="38"/>
        <v>5329.3</v>
      </c>
      <c r="G232" s="411">
        <f t="shared" si="36"/>
        <v>5851.8721862303728</v>
      </c>
      <c r="H232" s="389">
        <f t="shared" si="25"/>
        <v>2379.1517857142858</v>
      </c>
      <c r="I232" s="217"/>
      <c r="J232" s="217"/>
      <c r="K232" s="217"/>
    </row>
    <row r="233" spans="2:11" s="38" customFormat="1" x14ac:dyDescent="0.25">
      <c r="B233" s="28" t="s">
        <v>604</v>
      </c>
      <c r="C233" s="270">
        <v>0</v>
      </c>
      <c r="D233" s="270">
        <v>224</v>
      </c>
      <c r="E233" s="270">
        <v>0</v>
      </c>
      <c r="F233" s="192">
        <v>514</v>
      </c>
      <c r="G233" s="282">
        <v>0</v>
      </c>
      <c r="H233" s="295">
        <f t="shared" si="25"/>
        <v>229.46428571428572</v>
      </c>
      <c r="I233" s="217"/>
      <c r="J233" s="217"/>
      <c r="K233" s="217"/>
    </row>
    <row r="234" spans="2:11" s="38" customFormat="1" x14ac:dyDescent="0.25">
      <c r="B234" s="28" t="s">
        <v>377</v>
      </c>
      <c r="C234" s="270">
        <v>0</v>
      </c>
      <c r="D234" s="270">
        <v>0</v>
      </c>
      <c r="E234" s="270">
        <v>0</v>
      </c>
      <c r="F234" s="192">
        <v>4763.28</v>
      </c>
      <c r="G234" s="282">
        <v>0</v>
      </c>
      <c r="H234" s="295">
        <v>0</v>
      </c>
      <c r="I234" s="217"/>
      <c r="J234" s="217"/>
      <c r="K234" s="217"/>
    </row>
    <row r="235" spans="2:11" s="38" customFormat="1" x14ac:dyDescent="0.25">
      <c r="B235" s="28" t="s">
        <v>376</v>
      </c>
      <c r="C235" s="270">
        <v>0</v>
      </c>
      <c r="D235" s="270">
        <v>0</v>
      </c>
      <c r="E235" s="270">
        <v>0</v>
      </c>
      <c r="F235" s="192">
        <v>52.02</v>
      </c>
      <c r="G235" s="282">
        <v>0</v>
      </c>
      <c r="H235" s="295">
        <v>0</v>
      </c>
      <c r="I235" s="217"/>
      <c r="J235" s="217"/>
      <c r="K235" s="217"/>
    </row>
    <row r="236" spans="2:11" s="38" customFormat="1" x14ac:dyDescent="0.25">
      <c r="B236" s="292" t="s">
        <v>457</v>
      </c>
      <c r="C236" s="373">
        <v>91.07</v>
      </c>
      <c r="D236" s="373">
        <v>0</v>
      </c>
      <c r="E236" s="232">
        <v>0</v>
      </c>
      <c r="F236" s="232">
        <v>0</v>
      </c>
      <c r="G236" s="282">
        <v>0</v>
      </c>
      <c r="H236" s="295">
        <v>0</v>
      </c>
    </row>
    <row r="237" spans="2:11" s="38" customFormat="1" x14ac:dyDescent="0.25">
      <c r="B237" s="413" t="s">
        <v>374</v>
      </c>
      <c r="C237" s="192"/>
      <c r="D237" s="192"/>
      <c r="E237" s="192"/>
      <c r="F237" s="192"/>
      <c r="G237" s="296"/>
      <c r="H237" s="295"/>
    </row>
    <row r="238" spans="2:11" s="38" customFormat="1" x14ac:dyDescent="0.25">
      <c r="B238" s="414" t="s">
        <v>572</v>
      </c>
      <c r="C238" s="416">
        <f>C239+C248</f>
        <v>16</v>
      </c>
      <c r="D238" s="416">
        <f t="shared" ref="D238:F238" si="39">D239+D248</f>
        <v>5600</v>
      </c>
      <c r="E238" s="416">
        <f t="shared" si="39"/>
        <v>0</v>
      </c>
      <c r="F238" s="416">
        <f t="shared" si="39"/>
        <v>1368.3000000000002</v>
      </c>
      <c r="G238" s="427">
        <f t="shared" si="36"/>
        <v>8551.8750000000018</v>
      </c>
      <c r="H238" s="386">
        <f t="shared" ref="H238:H249" si="40">F238/D238*100</f>
        <v>24.433928571428577</v>
      </c>
    </row>
    <row r="239" spans="2:11" s="38" customFormat="1" x14ac:dyDescent="0.25">
      <c r="B239" s="414" t="s">
        <v>578</v>
      </c>
      <c r="C239" s="416">
        <f>C240+C246</f>
        <v>16</v>
      </c>
      <c r="D239" s="416">
        <f t="shared" ref="D239:F239" si="41">D240+D246</f>
        <v>4000</v>
      </c>
      <c r="E239" s="416">
        <f t="shared" si="41"/>
        <v>0</v>
      </c>
      <c r="F239" s="416">
        <f t="shared" si="41"/>
        <v>1368.3000000000002</v>
      </c>
      <c r="G239" s="427">
        <f t="shared" si="36"/>
        <v>8551.8750000000018</v>
      </c>
      <c r="H239" s="386">
        <f t="shared" si="40"/>
        <v>34.207500000000003</v>
      </c>
    </row>
    <row r="240" spans="2:11" s="38" customFormat="1" x14ac:dyDescent="0.25">
      <c r="B240" s="414" t="s">
        <v>576</v>
      </c>
      <c r="C240" s="416">
        <f>SUM(C241:C245)</f>
        <v>16</v>
      </c>
      <c r="D240" s="416">
        <f t="shared" ref="D240:F240" si="42">SUM(D241:D245)</f>
        <v>4000</v>
      </c>
      <c r="E240" s="416">
        <f t="shared" si="42"/>
        <v>0</v>
      </c>
      <c r="F240" s="416">
        <f t="shared" si="42"/>
        <v>1368.3000000000002</v>
      </c>
      <c r="G240" s="427">
        <f t="shared" si="36"/>
        <v>8551.8750000000018</v>
      </c>
      <c r="H240" s="386">
        <f t="shared" si="40"/>
        <v>34.207500000000003</v>
      </c>
    </row>
    <row r="241" spans="2:8" s="38" customFormat="1" x14ac:dyDescent="0.25">
      <c r="B241" s="28" t="s">
        <v>391</v>
      </c>
      <c r="C241" s="192">
        <v>0</v>
      </c>
      <c r="D241" s="192">
        <v>2400</v>
      </c>
      <c r="E241" s="192">
        <v>0</v>
      </c>
      <c r="F241" s="192">
        <v>1257.8800000000001</v>
      </c>
      <c r="G241" s="282">
        <v>0</v>
      </c>
      <c r="H241" s="295">
        <f t="shared" si="40"/>
        <v>52.411666666666669</v>
      </c>
    </row>
    <row r="242" spans="2:8" s="38" customFormat="1" x14ac:dyDescent="0.25">
      <c r="B242" s="28" t="s">
        <v>385</v>
      </c>
      <c r="C242" s="192">
        <v>0</v>
      </c>
      <c r="D242" s="192">
        <v>100</v>
      </c>
      <c r="E242" s="192">
        <v>0</v>
      </c>
      <c r="F242" s="192">
        <v>110.42</v>
      </c>
      <c r="G242" s="282">
        <v>0</v>
      </c>
      <c r="H242" s="295">
        <f t="shared" si="40"/>
        <v>110.42</v>
      </c>
    </row>
    <row r="243" spans="2:8" s="38" customFormat="1" x14ac:dyDescent="0.25">
      <c r="B243" s="28" t="s">
        <v>458</v>
      </c>
      <c r="C243" s="192">
        <v>0</v>
      </c>
      <c r="D243" s="192">
        <v>500</v>
      </c>
      <c r="E243" s="192">
        <v>0</v>
      </c>
      <c r="F243" s="192">
        <v>0</v>
      </c>
      <c r="G243" s="282">
        <v>0</v>
      </c>
      <c r="H243" s="295">
        <f t="shared" si="40"/>
        <v>0</v>
      </c>
    </row>
    <row r="244" spans="2:8" s="38" customFormat="1" x14ac:dyDescent="0.25">
      <c r="B244" s="28" t="s">
        <v>459</v>
      </c>
      <c r="C244" s="192">
        <v>0</v>
      </c>
      <c r="D244" s="192">
        <v>0</v>
      </c>
      <c r="E244" s="192">
        <v>0</v>
      </c>
      <c r="F244" s="192">
        <v>0</v>
      </c>
      <c r="G244" s="282">
        <v>0</v>
      </c>
      <c r="H244" s="295">
        <v>0</v>
      </c>
    </row>
    <row r="245" spans="2:8" s="38" customFormat="1" x14ac:dyDescent="0.25">
      <c r="B245" s="28" t="s">
        <v>379</v>
      </c>
      <c r="C245" s="192">
        <v>16</v>
      </c>
      <c r="D245" s="192">
        <v>1000</v>
      </c>
      <c r="E245" s="192">
        <v>0</v>
      </c>
      <c r="F245" s="192">
        <v>0</v>
      </c>
      <c r="G245" s="282">
        <v>0</v>
      </c>
      <c r="H245" s="295">
        <f t="shared" si="40"/>
        <v>0</v>
      </c>
    </row>
    <row r="246" spans="2:8" s="38" customFormat="1" x14ac:dyDescent="0.25">
      <c r="B246" s="384" t="s">
        <v>575</v>
      </c>
      <c r="C246" s="416">
        <f>C247</f>
        <v>0</v>
      </c>
      <c r="D246" s="416">
        <f t="shared" ref="D246:F246" si="43">D247</f>
        <v>0</v>
      </c>
      <c r="E246" s="416">
        <f t="shared" si="43"/>
        <v>0</v>
      </c>
      <c r="F246" s="416">
        <f t="shared" si="43"/>
        <v>0</v>
      </c>
      <c r="G246" s="427">
        <v>0</v>
      </c>
      <c r="H246" s="386">
        <v>0</v>
      </c>
    </row>
    <row r="247" spans="2:8" s="38" customFormat="1" x14ac:dyDescent="0.25">
      <c r="B247" s="28" t="s">
        <v>605</v>
      </c>
      <c r="C247" s="192">
        <v>0</v>
      </c>
      <c r="D247" s="192">
        <v>0</v>
      </c>
      <c r="E247" s="192">
        <v>0</v>
      </c>
      <c r="F247" s="192">
        <v>0</v>
      </c>
      <c r="G247" s="282">
        <v>0</v>
      </c>
      <c r="H247" s="295">
        <v>0</v>
      </c>
    </row>
    <row r="248" spans="2:8" s="38" customFormat="1" x14ac:dyDescent="0.25">
      <c r="B248" s="384" t="s">
        <v>597</v>
      </c>
      <c r="C248" s="416">
        <f>C249</f>
        <v>0</v>
      </c>
      <c r="D248" s="416">
        <f t="shared" ref="D248:F248" si="44">D249</f>
        <v>1600</v>
      </c>
      <c r="E248" s="416">
        <f t="shared" si="44"/>
        <v>0</v>
      </c>
      <c r="F248" s="416">
        <f t="shared" si="44"/>
        <v>0</v>
      </c>
      <c r="G248" s="427">
        <v>0</v>
      </c>
      <c r="H248" s="386">
        <f t="shared" si="40"/>
        <v>0</v>
      </c>
    </row>
    <row r="249" spans="2:8" s="38" customFormat="1" x14ac:dyDescent="0.25">
      <c r="B249" s="28" t="s">
        <v>456</v>
      </c>
      <c r="C249" s="192">
        <v>0</v>
      </c>
      <c r="D249" s="192">
        <v>1600</v>
      </c>
      <c r="E249" s="192">
        <v>0</v>
      </c>
      <c r="F249" s="192">
        <v>0</v>
      </c>
      <c r="G249" s="282">
        <v>0</v>
      </c>
      <c r="H249" s="295">
        <f t="shared" si="40"/>
        <v>0</v>
      </c>
    </row>
    <row r="250" spans="2:8" s="38" customFormat="1" x14ac:dyDescent="0.25">
      <c r="B250" s="292" t="s">
        <v>451</v>
      </c>
      <c r="C250" s="192">
        <v>0</v>
      </c>
      <c r="D250" s="192">
        <v>0</v>
      </c>
      <c r="E250" s="192">
        <v>0</v>
      </c>
      <c r="F250" s="192">
        <v>0</v>
      </c>
      <c r="G250" s="282">
        <v>0</v>
      </c>
      <c r="H250" s="295">
        <v>0</v>
      </c>
    </row>
    <row r="251" spans="2:8" s="38" customFormat="1" x14ac:dyDescent="0.25">
      <c r="B251" s="415" t="s">
        <v>371</v>
      </c>
      <c r="C251" s="422">
        <f>C252</f>
        <v>0</v>
      </c>
      <c r="D251" s="423">
        <v>0</v>
      </c>
      <c r="E251" s="423">
        <v>0</v>
      </c>
      <c r="F251" s="424">
        <v>0</v>
      </c>
      <c r="G251" s="433">
        <v>0</v>
      </c>
      <c r="H251" s="420">
        <v>0</v>
      </c>
    </row>
    <row r="252" spans="2:8" s="38" customFormat="1" x14ac:dyDescent="0.25">
      <c r="B252" s="292" t="s">
        <v>369</v>
      </c>
      <c r="C252" s="274">
        <v>0</v>
      </c>
      <c r="D252" s="273">
        <v>0</v>
      </c>
      <c r="E252" s="273">
        <v>0</v>
      </c>
      <c r="F252" s="268">
        <v>0</v>
      </c>
      <c r="G252" s="282">
        <v>0</v>
      </c>
      <c r="H252" s="295">
        <v>0</v>
      </c>
    </row>
    <row r="253" spans="2:8" s="38" customFormat="1" x14ac:dyDescent="0.25">
      <c r="B253" s="415" t="s">
        <v>610</v>
      </c>
      <c r="C253" s="272"/>
      <c r="D253" s="271"/>
      <c r="E253" s="271"/>
      <c r="F253" s="301"/>
      <c r="G253" s="296"/>
      <c r="H253" s="295"/>
    </row>
    <row r="254" spans="2:8" s="38" customFormat="1" ht="18.75" customHeight="1" x14ac:dyDescent="0.25">
      <c r="B254" s="417" t="s">
        <v>611</v>
      </c>
      <c r="C254" s="397">
        <f>C255</f>
        <v>3177.33</v>
      </c>
      <c r="D254" s="397">
        <f t="shared" ref="D254:F254" si="45">D255</f>
        <v>20000</v>
      </c>
      <c r="E254" s="397">
        <f t="shared" si="45"/>
        <v>0</v>
      </c>
      <c r="F254" s="397">
        <f t="shared" si="45"/>
        <v>12211.31</v>
      </c>
      <c r="G254" s="411">
        <f>F254/C254*100</f>
        <v>384.32614805512804</v>
      </c>
      <c r="H254" s="389">
        <f t="shared" ref="H254:H269" si="46">F254/D254*100</f>
        <v>61.056550000000001</v>
      </c>
    </row>
    <row r="255" spans="2:8" s="38" customFormat="1" ht="15.75" customHeight="1" x14ac:dyDescent="0.25">
      <c r="B255" s="417" t="s">
        <v>609</v>
      </c>
      <c r="C255" s="397">
        <f>C256+C261</f>
        <v>3177.33</v>
      </c>
      <c r="D255" s="397">
        <f t="shared" ref="D255:F255" si="47">D256+D261</f>
        <v>20000</v>
      </c>
      <c r="E255" s="397">
        <f t="shared" si="47"/>
        <v>0</v>
      </c>
      <c r="F255" s="397">
        <f t="shared" si="47"/>
        <v>12211.31</v>
      </c>
      <c r="G255" s="411">
        <f t="shared" ref="G255:G269" si="48">F255/C255*100</f>
        <v>384.32614805512804</v>
      </c>
      <c r="H255" s="389">
        <f t="shared" si="46"/>
        <v>61.056550000000001</v>
      </c>
    </row>
    <row r="256" spans="2:8" s="38" customFormat="1" ht="15" customHeight="1" x14ac:dyDescent="0.25">
      <c r="B256" s="417" t="s">
        <v>577</v>
      </c>
      <c r="C256" s="397">
        <f>SUM(C257:C260)</f>
        <v>0</v>
      </c>
      <c r="D256" s="397">
        <f t="shared" ref="D256:F256" si="49">SUM(D257:D260)</f>
        <v>12750</v>
      </c>
      <c r="E256" s="397">
        <f t="shared" si="49"/>
        <v>0</v>
      </c>
      <c r="F256" s="397">
        <f t="shared" si="49"/>
        <v>8525.44</v>
      </c>
      <c r="G256" s="411">
        <v>0</v>
      </c>
      <c r="H256" s="389">
        <f t="shared" si="46"/>
        <v>66.866196078431372</v>
      </c>
    </row>
    <row r="257" spans="2:8" s="38" customFormat="1" ht="16.5" customHeight="1" x14ac:dyDescent="0.25">
      <c r="B257" s="286" t="s">
        <v>606</v>
      </c>
      <c r="C257" s="270">
        <v>0</v>
      </c>
      <c r="D257" s="270">
        <v>10000</v>
      </c>
      <c r="E257" s="270">
        <v>0</v>
      </c>
      <c r="F257" s="270">
        <v>6193.37</v>
      </c>
      <c r="G257" s="282">
        <v>0</v>
      </c>
      <c r="H257" s="295">
        <f t="shared" si="46"/>
        <v>61.933700000000002</v>
      </c>
    </row>
    <row r="258" spans="2:8" s="38" customFormat="1" ht="17.25" customHeight="1" x14ac:dyDescent="0.25">
      <c r="B258" s="286" t="s">
        <v>395</v>
      </c>
      <c r="C258" s="270">
        <v>0</v>
      </c>
      <c r="D258" s="270">
        <v>1100</v>
      </c>
      <c r="E258" s="270">
        <v>0</v>
      </c>
      <c r="F258" s="270">
        <v>1310.1600000000001</v>
      </c>
      <c r="G258" s="282">
        <v>0</v>
      </c>
      <c r="H258" s="295">
        <f t="shared" si="46"/>
        <v>119.10545454545456</v>
      </c>
    </row>
    <row r="259" spans="2:8" s="38" customFormat="1" ht="17.25" customHeight="1" x14ac:dyDescent="0.25">
      <c r="B259" s="286" t="s">
        <v>607</v>
      </c>
      <c r="C259" s="270">
        <v>0</v>
      </c>
      <c r="D259" s="270">
        <v>1650</v>
      </c>
      <c r="E259" s="270">
        <v>0</v>
      </c>
      <c r="F259" s="270">
        <v>1021.91</v>
      </c>
      <c r="G259" s="282">
        <v>0</v>
      </c>
      <c r="H259" s="295">
        <f t="shared" si="46"/>
        <v>61.933939393939397</v>
      </c>
    </row>
    <row r="260" spans="2:8" s="38" customFormat="1" ht="17.25" customHeight="1" x14ac:dyDescent="0.25">
      <c r="B260" s="286" t="s">
        <v>608</v>
      </c>
      <c r="C260" s="270">
        <v>0</v>
      </c>
      <c r="D260" s="270">
        <v>0</v>
      </c>
      <c r="E260" s="270">
        <v>0</v>
      </c>
      <c r="F260" s="270">
        <v>0</v>
      </c>
      <c r="G260" s="282">
        <v>0</v>
      </c>
      <c r="H260" s="295">
        <v>0</v>
      </c>
    </row>
    <row r="261" spans="2:8" s="38" customFormat="1" ht="17.25" customHeight="1" x14ac:dyDescent="0.25">
      <c r="B261" s="417" t="s">
        <v>576</v>
      </c>
      <c r="C261" s="397">
        <f>SUM(C262:C270)</f>
        <v>3177.33</v>
      </c>
      <c r="D261" s="397">
        <f t="shared" ref="D261:F261" si="50">SUM(D262:D270)</f>
        <v>7250</v>
      </c>
      <c r="E261" s="397">
        <f t="shared" si="50"/>
        <v>0</v>
      </c>
      <c r="F261" s="397">
        <f t="shared" si="50"/>
        <v>3685.8699999999994</v>
      </c>
      <c r="G261" s="411">
        <f t="shared" si="48"/>
        <v>116.00526227996461</v>
      </c>
      <c r="H261" s="389">
        <f t="shared" si="46"/>
        <v>50.839586206896549</v>
      </c>
    </row>
    <row r="262" spans="2:8" s="38" customFormat="1" x14ac:dyDescent="0.25">
      <c r="B262" s="28" t="s">
        <v>393</v>
      </c>
      <c r="C262" s="192">
        <v>367</v>
      </c>
      <c r="D262" s="192">
        <v>1200</v>
      </c>
      <c r="E262" s="192">
        <v>0</v>
      </c>
      <c r="F262" s="192">
        <v>951.65</v>
      </c>
      <c r="G262" s="282">
        <f t="shared" si="48"/>
        <v>259.3051771117166</v>
      </c>
      <c r="H262" s="295">
        <f t="shared" si="46"/>
        <v>79.30416666666666</v>
      </c>
    </row>
    <row r="263" spans="2:8" s="38" customFormat="1" x14ac:dyDescent="0.25">
      <c r="B263" s="28" t="s">
        <v>630</v>
      </c>
      <c r="C263" s="192">
        <v>0</v>
      </c>
      <c r="D263" s="192">
        <v>2000</v>
      </c>
      <c r="E263" s="192">
        <v>0</v>
      </c>
      <c r="F263" s="192">
        <v>1123.05</v>
      </c>
      <c r="G263" s="282">
        <v>0</v>
      </c>
      <c r="H263" s="295">
        <f t="shared" si="46"/>
        <v>56.152499999999996</v>
      </c>
    </row>
    <row r="264" spans="2:8" s="38" customFormat="1" x14ac:dyDescent="0.25">
      <c r="B264" s="28" t="s">
        <v>392</v>
      </c>
      <c r="C264" s="192">
        <v>0</v>
      </c>
      <c r="D264" s="192">
        <v>250</v>
      </c>
      <c r="E264" s="192">
        <v>0</v>
      </c>
      <c r="F264" s="192">
        <v>180</v>
      </c>
      <c r="G264" s="282">
        <v>0</v>
      </c>
      <c r="H264" s="295">
        <f t="shared" si="46"/>
        <v>72</v>
      </c>
    </row>
    <row r="265" spans="2:8" s="38" customFormat="1" x14ac:dyDescent="0.25">
      <c r="B265" s="28" t="s">
        <v>391</v>
      </c>
      <c r="C265" s="192">
        <v>365.07</v>
      </c>
      <c r="D265" s="192">
        <v>300</v>
      </c>
      <c r="E265" s="192">
        <v>0</v>
      </c>
      <c r="F265" s="192">
        <v>0</v>
      </c>
      <c r="G265" s="282">
        <f>F265/C265*100</f>
        <v>0</v>
      </c>
      <c r="H265" s="295">
        <f t="shared" si="46"/>
        <v>0</v>
      </c>
    </row>
    <row r="266" spans="2:8" s="38" customFormat="1" x14ac:dyDescent="0.25">
      <c r="B266" s="28" t="s">
        <v>390</v>
      </c>
      <c r="C266" s="192">
        <v>23.88</v>
      </c>
      <c r="D266" s="192">
        <v>1500</v>
      </c>
      <c r="E266" s="192">
        <v>0</v>
      </c>
      <c r="F266" s="192">
        <v>1017.49</v>
      </c>
      <c r="G266" s="282">
        <f t="shared" si="48"/>
        <v>4260.8458961474043</v>
      </c>
      <c r="H266" s="295">
        <f t="shared" si="46"/>
        <v>67.832666666666668</v>
      </c>
    </row>
    <row r="267" spans="2:8" s="38" customFormat="1" x14ac:dyDescent="0.25">
      <c r="B267" s="28" t="s">
        <v>385</v>
      </c>
      <c r="C267" s="192">
        <v>325</v>
      </c>
      <c r="D267" s="192">
        <v>0</v>
      </c>
      <c r="E267" s="192">
        <v>0</v>
      </c>
      <c r="F267" s="192">
        <v>29.74</v>
      </c>
      <c r="G267" s="282">
        <f t="shared" si="48"/>
        <v>9.1507692307692299</v>
      </c>
      <c r="H267" s="295">
        <v>0</v>
      </c>
    </row>
    <row r="268" spans="2:8" s="38" customFormat="1" x14ac:dyDescent="0.25">
      <c r="B268" s="28" t="s">
        <v>612</v>
      </c>
      <c r="C268" s="192"/>
      <c r="D268" s="192">
        <v>500</v>
      </c>
      <c r="E268" s="192">
        <v>0</v>
      </c>
      <c r="F268" s="192">
        <v>315</v>
      </c>
      <c r="G268" s="282">
        <v>0</v>
      </c>
      <c r="H268" s="295">
        <f t="shared" si="46"/>
        <v>63</v>
      </c>
    </row>
    <row r="269" spans="2:8" s="38" customFormat="1" x14ac:dyDescent="0.25">
      <c r="B269" s="28" t="s">
        <v>460</v>
      </c>
      <c r="C269" s="192">
        <v>2096.38</v>
      </c>
      <c r="D269" s="192">
        <v>1500</v>
      </c>
      <c r="E269" s="192">
        <v>0</v>
      </c>
      <c r="F269" s="192">
        <v>68.94</v>
      </c>
      <c r="G269" s="282">
        <f t="shared" si="48"/>
        <v>3.288525935183507</v>
      </c>
      <c r="H269" s="295">
        <f t="shared" si="46"/>
        <v>4.5960000000000001</v>
      </c>
    </row>
    <row r="270" spans="2:8" s="38" customFormat="1" ht="12.75" customHeight="1" x14ac:dyDescent="0.25">
      <c r="B270" s="269" t="s">
        <v>451</v>
      </c>
      <c r="C270" s="192"/>
      <c r="D270" s="192"/>
      <c r="E270" s="192"/>
      <c r="F270" s="192"/>
      <c r="G270" s="282">
        <v>0</v>
      </c>
      <c r="H270" s="295">
        <v>0</v>
      </c>
    </row>
    <row r="271" spans="2:8" s="38" customFormat="1" x14ac:dyDescent="0.25">
      <c r="B271" s="418" t="s">
        <v>613</v>
      </c>
      <c r="C271" s="425">
        <f>C272+C273+C274</f>
        <v>3661541.32</v>
      </c>
      <c r="D271" s="425">
        <f t="shared" ref="D271:F271" si="51">D272+D273+D274</f>
        <v>444000</v>
      </c>
      <c r="E271" s="425">
        <f t="shared" si="51"/>
        <v>0</v>
      </c>
      <c r="F271" s="425">
        <f t="shared" si="51"/>
        <v>0</v>
      </c>
      <c r="G271" s="426">
        <f t="shared" ref="G271:G273" si="52">F271/C271*100</f>
        <v>0</v>
      </c>
      <c r="H271" s="420">
        <v>0</v>
      </c>
    </row>
    <row r="272" spans="2:8" s="38" customFormat="1" x14ac:dyDescent="0.25">
      <c r="B272" s="293" t="s">
        <v>461</v>
      </c>
      <c r="C272" s="192"/>
      <c r="D272" s="192"/>
      <c r="E272" s="192"/>
      <c r="F272" s="192"/>
      <c r="G272" s="282"/>
      <c r="H272" s="295">
        <v>0</v>
      </c>
    </row>
    <row r="273" spans="2:8" s="38" customFormat="1" x14ac:dyDescent="0.25">
      <c r="B273" s="292" t="s">
        <v>614</v>
      </c>
      <c r="C273" s="192">
        <v>3661541.32</v>
      </c>
      <c r="D273" s="192">
        <v>444000</v>
      </c>
      <c r="E273" s="192">
        <v>0</v>
      </c>
      <c r="F273" s="192">
        <v>0</v>
      </c>
      <c r="G273" s="282">
        <f t="shared" si="52"/>
        <v>0</v>
      </c>
      <c r="H273" s="295">
        <v>0</v>
      </c>
    </row>
    <row r="274" spans="2:8" s="38" customFormat="1" x14ac:dyDescent="0.25">
      <c r="B274" s="292" t="s">
        <v>462</v>
      </c>
      <c r="C274" s="298"/>
      <c r="D274" s="298"/>
      <c r="E274" s="298"/>
      <c r="F274" s="298"/>
      <c r="G274" s="297"/>
      <c r="H274" s="295">
        <v>0</v>
      </c>
    </row>
    <row r="275" spans="2:8" s="38" customFormat="1" ht="0.75" customHeight="1" x14ac:dyDescent="0.25">
      <c r="B275" s="269"/>
      <c r="C275" s="268"/>
      <c r="D275" s="268"/>
      <c r="E275" s="268"/>
      <c r="F275" s="268"/>
      <c r="G275" s="266"/>
      <c r="H275" s="266"/>
    </row>
    <row r="278" spans="2:8" x14ac:dyDescent="0.25">
      <c r="B278" s="474"/>
      <c r="C278" s="474"/>
      <c r="D278" s="299"/>
      <c r="E278" s="299"/>
      <c r="F278" s="466"/>
      <c r="G278" s="466"/>
    </row>
    <row r="279" spans="2:8" x14ac:dyDescent="0.25">
      <c r="B279" s="299"/>
      <c r="C279" s="299"/>
      <c r="D279" s="299"/>
      <c r="E279" s="299"/>
      <c r="F279" s="299"/>
      <c r="G279" s="299"/>
    </row>
    <row r="280" spans="2:8" ht="15.75" x14ac:dyDescent="0.25">
      <c r="B280" s="300"/>
      <c r="C280" s="299"/>
      <c r="D280" s="299"/>
      <c r="E280" s="299"/>
      <c r="F280" s="466"/>
      <c r="G280" s="466"/>
    </row>
  </sheetData>
  <sheetProtection algorithmName="SHA-512" hashValue="DkJIyfb0prkr4cx09rSIcmBOK+jGARR1LPcyJiEvWyuc4BwX9jU5Lx80lUZcFWhmEKpqbiOS9JLabNBgm52Hbg==" saltValue="8Guadimn2Ccr1E3y69sq5A==" spinCount="100000" sheet="1" objects="1" scenarios="1"/>
  <protectedRanges>
    <protectedRange algorithmName="SHA-512" hashValue="R8frfBQ/MhInQYm+jLEgMwgPwCkrGPIUaxyIFLRSCn/+fIsUU6bmJDax/r7gTh2PEAEvgODYwg0rRRjqSM/oww==" saltValue="tbZzHO5lCNHCDH5y3XGZag==" spinCount="100000" sqref="C15" name="Range1_77_1"/>
    <protectedRange algorithmName="SHA-512" hashValue="R8frfBQ/MhInQYm+jLEgMwgPwCkrGPIUaxyIFLRSCn/+fIsUU6bmJDax/r7gTh2PEAEvgODYwg0rRRjqSM/oww==" saltValue="tbZzHO5lCNHCDH5y3XGZag==" spinCount="100000" sqref="F15" name="Range1_84"/>
    <protectedRange algorithmName="SHA-512" hashValue="R8frfBQ/MhInQYm+jLEgMwgPwCkrGPIUaxyIFLRSCn/+fIsUU6bmJDax/r7gTh2PEAEvgODYwg0rRRjqSM/oww==" saltValue="tbZzHO5lCNHCDH5y3XGZag==" spinCount="100000" sqref="C16" name="Range1_73_1"/>
    <protectedRange algorithmName="SHA-512" hashValue="R8frfBQ/MhInQYm+jLEgMwgPwCkrGPIUaxyIFLRSCn/+fIsUU6bmJDax/r7gTh2PEAEvgODYwg0rRRjqSM/oww==" saltValue="tbZzHO5lCNHCDH5y3XGZag==" spinCount="100000" sqref="F16" name="Range1_80"/>
    <protectedRange algorithmName="SHA-512" hashValue="R8frfBQ/MhInQYm+jLEgMwgPwCkrGPIUaxyIFLRSCn/+fIsUU6bmJDax/r7gTh2PEAEvgODYwg0rRRjqSM/oww==" saltValue="tbZzHO5lCNHCDH5y3XGZag==" spinCount="100000" sqref="F17" name="Range1"/>
    <protectedRange algorithmName="SHA-512" hashValue="R8frfBQ/MhInQYm+jLEgMwgPwCkrGPIUaxyIFLRSCn/+fIsUU6bmJDax/r7gTh2PEAEvgODYwg0rRRjqSM/oww==" saltValue="tbZzHO5lCNHCDH5y3XGZag==" spinCount="100000" sqref="C20 C197" name="Range1_76_1"/>
    <protectedRange algorithmName="SHA-512" hashValue="R8frfBQ/MhInQYm+jLEgMwgPwCkrGPIUaxyIFLRSCn/+fIsUU6bmJDax/r7gTh2PEAEvgODYwg0rRRjqSM/oww==" saltValue="tbZzHO5lCNHCDH5y3XGZag==" spinCount="100000" sqref="F20 F197" name="Range1_86_1"/>
    <protectedRange algorithmName="SHA-512" hashValue="R8frfBQ/MhInQYm+jLEgMwgPwCkrGPIUaxyIFLRSCn/+fIsUU6bmJDax/r7gTh2PEAEvgODYwg0rRRjqSM/oww==" saltValue="tbZzHO5lCNHCDH5y3XGZag==" spinCount="100000" sqref="C27" name="Range1_75"/>
    <protectedRange algorithmName="SHA-512" hashValue="R8frfBQ/MhInQYm+jLEgMwgPwCkrGPIUaxyIFLRSCn/+fIsUU6bmJDax/r7gTh2PEAEvgODYwg0rRRjqSM/oww==" saltValue="tbZzHO5lCNHCDH5y3XGZag==" spinCount="100000" sqref="F27" name="Range1_82"/>
    <protectedRange algorithmName="SHA-512" hashValue="R8frfBQ/MhInQYm+jLEgMwgPwCkrGPIUaxyIFLRSCn/+fIsUU6bmJDax/r7gTh2PEAEvgODYwg0rRRjqSM/oww==" saltValue="tbZzHO5lCNHCDH5y3XGZag==" spinCount="100000" sqref="F36" name="Range1_79"/>
    <protectedRange algorithmName="SHA-512" hashValue="R8frfBQ/MhInQYm+jLEgMwgPwCkrGPIUaxyIFLRSCn/+fIsUU6bmJDax/r7gTh2PEAEvgODYwg0rRRjqSM/oww==" saltValue="tbZzHO5lCNHCDH5y3XGZag==" spinCount="100000" sqref="F147:F149 F169:F170 F173 F151:F167 F175:F189" name="Range1_1"/>
  </protectedRanges>
  <mergeCells count="4">
    <mergeCell ref="B8:H8"/>
    <mergeCell ref="F278:G278"/>
    <mergeCell ref="F280:G280"/>
    <mergeCell ref="B278:C278"/>
  </mergeCells>
  <conditionalFormatting sqref="F16 F147:F149 F169:F170 F173 F175:F189 F151:F166">
    <cfRule type="cellIs" dxfId="12" priority="12" operator="lessThan">
      <formula>-0.001</formula>
    </cfRule>
  </conditionalFormatting>
  <conditionalFormatting sqref="C15">
    <cfRule type="cellIs" dxfId="11" priority="15" operator="lessThan">
      <formula>-0.001</formula>
    </cfRule>
  </conditionalFormatting>
  <conditionalFormatting sqref="F15">
    <cfRule type="cellIs" dxfId="10" priority="14" operator="lessThan">
      <formula>-0.001</formula>
    </cfRule>
  </conditionalFormatting>
  <conditionalFormatting sqref="F27">
    <cfRule type="cellIs" dxfId="9" priority="7" operator="lessThan">
      <formula>-0.001</formula>
    </cfRule>
  </conditionalFormatting>
  <conditionalFormatting sqref="C16">
    <cfRule type="cellIs" dxfId="8" priority="13" operator="lessThan">
      <formula>-0.001</formula>
    </cfRule>
  </conditionalFormatting>
  <conditionalFormatting sqref="F17">
    <cfRule type="cellIs" dxfId="7" priority="11" operator="lessThan">
      <formula>-0.001</formula>
    </cfRule>
  </conditionalFormatting>
  <conditionalFormatting sqref="C20">
    <cfRule type="cellIs" dxfId="6" priority="10" operator="lessThan">
      <formula>-0.001</formula>
    </cfRule>
  </conditionalFormatting>
  <conditionalFormatting sqref="F20">
    <cfRule type="cellIs" dxfId="5" priority="9" operator="lessThan">
      <formula>-0.001</formula>
    </cfRule>
  </conditionalFormatting>
  <conditionalFormatting sqref="C27">
    <cfRule type="cellIs" dxfId="4" priority="8" operator="lessThan">
      <formula>-0.001</formula>
    </cfRule>
  </conditionalFormatting>
  <conditionalFormatting sqref="F36">
    <cfRule type="cellIs" dxfId="3" priority="6" operator="lessThan">
      <formula>-0.001</formula>
    </cfRule>
  </conditionalFormatting>
  <conditionalFormatting sqref="C197">
    <cfRule type="cellIs" dxfId="2" priority="5" operator="lessThan">
      <formula>-0.001</formula>
    </cfRule>
  </conditionalFormatting>
  <conditionalFormatting sqref="F197">
    <cfRule type="cellIs" dxfId="1" priority="4" operator="lessThan">
      <formula>-0.001</formula>
    </cfRule>
  </conditionalFormatting>
  <conditionalFormatting sqref="F167">
    <cfRule type="cellIs" dxfId="0" priority="1" operator="lessThan">
      <formula>-0.001</formula>
    </cfRule>
  </conditionalFormatting>
  <pageMargins left="0.7" right="0.7" top="0.75" bottom="0.75" header="0.3" footer="0.3"/>
  <pageSetup paperSize="9" scale="73" orientation="landscape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9"/>
  <sheetViews>
    <sheetView zoomScaleNormal="100" workbookViewId="0">
      <selection activeCell="K15" sqref="K15"/>
    </sheetView>
  </sheetViews>
  <sheetFormatPr defaultRowHeight="15" x14ac:dyDescent="0.25"/>
  <cols>
    <col min="2" max="2" width="37.7109375" customWidth="1"/>
    <col min="3" max="4" width="25.28515625" customWidth="1"/>
    <col min="5" max="5" width="17.42578125" customWidth="1"/>
    <col min="6" max="6" width="20.85546875" customWidth="1"/>
    <col min="7" max="8" width="15.7109375" customWidth="1"/>
  </cols>
  <sheetData>
    <row r="1" spans="2:8" ht="18" x14ac:dyDescent="0.25">
      <c r="B1" s="16"/>
      <c r="C1" s="16"/>
      <c r="D1" s="16"/>
      <c r="E1" s="16"/>
      <c r="F1" s="2"/>
      <c r="G1" s="2"/>
      <c r="H1" s="2"/>
    </row>
    <row r="2" spans="2:8" ht="15.75" customHeight="1" x14ac:dyDescent="0.25">
      <c r="B2" s="475" t="s">
        <v>34</v>
      </c>
      <c r="C2" s="475"/>
      <c r="D2" s="475"/>
      <c r="E2" s="475"/>
      <c r="F2" s="475"/>
      <c r="G2" s="475"/>
      <c r="H2" s="475"/>
    </row>
    <row r="3" spans="2:8" ht="18" x14ac:dyDescent="0.25">
      <c r="B3" s="16"/>
      <c r="C3" s="16"/>
      <c r="D3" s="16"/>
      <c r="E3" s="16"/>
      <c r="F3" s="2"/>
      <c r="G3" s="2"/>
      <c r="H3" s="2"/>
    </row>
    <row r="4" spans="2:8" ht="25.5" x14ac:dyDescent="0.25">
      <c r="B4" s="35" t="s">
        <v>6</v>
      </c>
      <c r="C4" s="35" t="s">
        <v>52</v>
      </c>
      <c r="D4" s="35" t="s">
        <v>546</v>
      </c>
      <c r="E4" s="35" t="s">
        <v>543</v>
      </c>
      <c r="F4" s="35" t="s">
        <v>548</v>
      </c>
      <c r="G4" s="35" t="s">
        <v>14</v>
      </c>
      <c r="H4" s="35" t="s">
        <v>35</v>
      </c>
    </row>
    <row r="5" spans="2:8" x14ac:dyDescent="0.25">
      <c r="B5" s="35">
        <v>1</v>
      </c>
      <c r="C5" s="35">
        <v>2</v>
      </c>
      <c r="D5" s="35">
        <v>3</v>
      </c>
      <c r="E5" s="35">
        <v>4</v>
      </c>
      <c r="F5" s="371">
        <v>5</v>
      </c>
      <c r="G5" s="35" t="s">
        <v>16</v>
      </c>
      <c r="H5" s="35" t="s">
        <v>544</v>
      </c>
    </row>
    <row r="6" spans="2:8" ht="15.75" customHeight="1" x14ac:dyDescent="0.25">
      <c r="B6" s="5" t="s">
        <v>25</v>
      </c>
      <c r="C6" s="369">
        <f>C7</f>
        <v>18783671.879999999</v>
      </c>
      <c r="D6" s="226">
        <f t="shared" ref="D6:F8" si="0">D7</f>
        <v>8167281.7400000002</v>
      </c>
      <c r="E6" s="330">
        <f t="shared" si="0"/>
        <v>0</v>
      </c>
      <c r="F6" s="369">
        <f t="shared" si="0"/>
        <v>8354794.2300000004</v>
      </c>
      <c r="G6" s="63">
        <f>F6/C6*100</f>
        <v>44.479025631276095</v>
      </c>
      <c r="H6" s="63">
        <f>F6/D6*100</f>
        <v>102.29589839030091</v>
      </c>
    </row>
    <row r="7" spans="2:8" ht="15.75" customHeight="1" x14ac:dyDescent="0.25">
      <c r="B7" s="5" t="s">
        <v>559</v>
      </c>
      <c r="C7" s="369">
        <f>C8</f>
        <v>18783671.879999999</v>
      </c>
      <c r="D7" s="226">
        <f t="shared" si="0"/>
        <v>8167281.7400000002</v>
      </c>
      <c r="E7" s="330">
        <f t="shared" si="0"/>
        <v>0</v>
      </c>
      <c r="F7" s="369">
        <f t="shared" si="0"/>
        <v>8354794.2300000004</v>
      </c>
      <c r="G7" s="63">
        <f t="shared" ref="G7:G8" si="1">F7/C7*100</f>
        <v>44.479025631276095</v>
      </c>
      <c r="H7" s="63">
        <f t="shared" ref="H7:H8" si="2">F7/D7*100</f>
        <v>102.29589839030091</v>
      </c>
    </row>
    <row r="8" spans="2:8" x14ac:dyDescent="0.25">
      <c r="B8" s="12" t="s">
        <v>560</v>
      </c>
      <c r="C8" s="264">
        <v>18783671.879999999</v>
      </c>
      <c r="D8" s="235">
        <v>8167281.7400000002</v>
      </c>
      <c r="E8" s="231">
        <f t="shared" si="0"/>
        <v>0</v>
      </c>
      <c r="F8" s="264">
        <v>8354794.2300000004</v>
      </c>
      <c r="G8" s="63">
        <f t="shared" si="1"/>
        <v>44.479025631276095</v>
      </c>
      <c r="H8" s="63">
        <f t="shared" si="2"/>
        <v>102.29589839030091</v>
      </c>
    </row>
    <row r="9" spans="2:8" x14ac:dyDescent="0.25">
      <c r="B9" s="30" t="s">
        <v>561</v>
      </c>
      <c r="C9" s="264">
        <v>0</v>
      </c>
      <c r="D9" s="235">
        <f>D10+D11+D12+D13</f>
        <v>0</v>
      </c>
      <c r="E9" s="231">
        <f t="shared" ref="E9:F9" si="3">E10+E11+E12+E13</f>
        <v>0</v>
      </c>
      <c r="F9" s="235">
        <f t="shared" si="3"/>
        <v>0</v>
      </c>
      <c r="G9" s="63">
        <v>0</v>
      </c>
      <c r="H9" s="63">
        <v>0</v>
      </c>
    </row>
    <row r="10" spans="2:8" x14ac:dyDescent="0.25">
      <c r="B10" s="220"/>
      <c r="C10" s="264"/>
      <c r="D10" s="235"/>
      <c r="E10" s="231"/>
      <c r="F10" s="264"/>
      <c r="G10" s="63"/>
      <c r="H10" s="63"/>
    </row>
    <row r="11" spans="2:8" x14ac:dyDescent="0.25">
      <c r="B11" s="58"/>
      <c r="C11" s="264"/>
      <c r="D11" s="235"/>
      <c r="E11" s="231"/>
      <c r="F11" s="264"/>
      <c r="G11" s="63"/>
      <c r="H11" s="63"/>
    </row>
    <row r="12" spans="2:8" x14ac:dyDescent="0.25">
      <c r="B12" s="59"/>
      <c r="C12" s="264"/>
      <c r="D12" s="235"/>
      <c r="E12" s="331"/>
      <c r="F12" s="63"/>
      <c r="G12" s="63"/>
      <c r="H12" s="63"/>
    </row>
    <row r="13" spans="2:8" x14ac:dyDescent="0.25">
      <c r="B13" s="10"/>
      <c r="C13" s="264"/>
      <c r="D13" s="264"/>
      <c r="E13" s="331"/>
      <c r="F13" s="63"/>
      <c r="G13" s="63"/>
      <c r="H13" s="63"/>
    </row>
    <row r="19" spans="7:7" x14ac:dyDescent="0.25">
      <c r="G19" s="370"/>
    </row>
  </sheetData>
  <sheetProtection algorithmName="SHA-512" hashValue="DuWwsXJsLbx7O3pTuOgL3uep/Pu6UxSZT/Rzonm/6zO8wkxXYoaa6OqGj6+GjmaX8s08oZhqZ7rl3NXMr513Gw==" saltValue="K5MU9iiNr6muC2Q26ylNfA==" spinCount="100000" sheet="1" objects="1" scenarios="1"/>
  <mergeCells count="1">
    <mergeCell ref="B2:H2"/>
  </mergeCells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L10" sqref="L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ht="18" customHeight="1" x14ac:dyDescent="0.25">
      <c r="B2" s="475" t="s">
        <v>50</v>
      </c>
      <c r="C2" s="475"/>
      <c r="D2" s="475"/>
      <c r="E2" s="475"/>
      <c r="F2" s="475"/>
      <c r="G2" s="475"/>
      <c r="H2" s="475"/>
      <c r="I2" s="475"/>
      <c r="J2" s="475"/>
      <c r="K2" s="475"/>
      <c r="L2" s="475"/>
    </row>
    <row r="3" spans="2:12" ht="15.75" customHeight="1" x14ac:dyDescent="0.25">
      <c r="B3" s="475" t="s">
        <v>27</v>
      </c>
      <c r="C3" s="475"/>
      <c r="D3" s="475"/>
      <c r="E3" s="475"/>
      <c r="F3" s="475"/>
      <c r="G3" s="475"/>
      <c r="H3" s="475"/>
      <c r="I3" s="475"/>
      <c r="J3" s="475"/>
      <c r="K3" s="475"/>
      <c r="L3" s="475"/>
    </row>
    <row r="4" spans="2:12" ht="18" x14ac:dyDescent="0.25">
      <c r="B4" s="16"/>
      <c r="C4" s="16"/>
      <c r="D4" s="16"/>
      <c r="E4" s="16"/>
      <c r="F4" s="16"/>
      <c r="G4" s="16"/>
      <c r="H4" s="16"/>
      <c r="I4" s="16"/>
      <c r="J4" s="2"/>
      <c r="K4" s="2"/>
      <c r="L4" s="2"/>
    </row>
    <row r="5" spans="2:12" ht="25.5" customHeight="1" x14ac:dyDescent="0.25">
      <c r="B5" s="476" t="s">
        <v>6</v>
      </c>
      <c r="C5" s="477"/>
      <c r="D5" s="477"/>
      <c r="E5" s="477"/>
      <c r="F5" s="478"/>
      <c r="G5" s="36" t="s">
        <v>51</v>
      </c>
      <c r="H5" s="35" t="s">
        <v>546</v>
      </c>
      <c r="I5" s="36" t="s">
        <v>545</v>
      </c>
      <c r="J5" s="36" t="s">
        <v>541</v>
      </c>
      <c r="K5" s="36" t="s">
        <v>14</v>
      </c>
      <c r="L5" s="36" t="s">
        <v>35</v>
      </c>
    </row>
    <row r="6" spans="2:12" x14ac:dyDescent="0.25">
      <c r="B6" s="476">
        <v>1</v>
      </c>
      <c r="C6" s="477"/>
      <c r="D6" s="477"/>
      <c r="E6" s="477"/>
      <c r="F6" s="478"/>
      <c r="G6" s="36">
        <v>2</v>
      </c>
      <c r="H6" s="36">
        <v>3</v>
      </c>
      <c r="I6" s="36">
        <v>4</v>
      </c>
      <c r="J6" s="36">
        <v>5</v>
      </c>
      <c r="K6" s="36" t="s">
        <v>16</v>
      </c>
      <c r="L6" s="36" t="s">
        <v>544</v>
      </c>
    </row>
    <row r="7" spans="2:12" ht="25.5" x14ac:dyDescent="0.25">
      <c r="B7" s="5">
        <v>8</v>
      </c>
      <c r="C7" s="5"/>
      <c r="D7" s="5"/>
      <c r="E7" s="5"/>
      <c r="F7" s="5" t="s">
        <v>7</v>
      </c>
      <c r="G7" s="3"/>
      <c r="H7" s="3"/>
      <c r="I7" s="3"/>
      <c r="J7" s="25"/>
      <c r="K7" s="25"/>
      <c r="L7" s="25"/>
    </row>
    <row r="8" spans="2:12" x14ac:dyDescent="0.25">
      <c r="B8" s="5"/>
      <c r="C8" s="10">
        <v>84</v>
      </c>
      <c r="D8" s="10"/>
      <c r="E8" s="10"/>
      <c r="F8" s="10" t="s">
        <v>11</v>
      </c>
      <c r="G8" s="3"/>
      <c r="H8" s="3"/>
      <c r="I8" s="3"/>
      <c r="J8" s="25"/>
      <c r="K8" s="25"/>
      <c r="L8" s="25"/>
    </row>
    <row r="9" spans="2:12" ht="51" x14ac:dyDescent="0.25">
      <c r="B9" s="6"/>
      <c r="C9" s="6"/>
      <c r="D9" s="6">
        <v>841</v>
      </c>
      <c r="E9" s="6"/>
      <c r="F9" s="26" t="s">
        <v>28</v>
      </c>
      <c r="G9" s="3"/>
      <c r="H9" s="3"/>
      <c r="I9" s="3"/>
      <c r="J9" s="25"/>
      <c r="K9" s="25"/>
      <c r="L9" s="25"/>
    </row>
    <row r="10" spans="2:12" ht="38.25" x14ac:dyDescent="0.25">
      <c r="B10" s="6"/>
      <c r="C10" s="6"/>
      <c r="D10" s="6"/>
      <c r="E10" s="6">
        <v>8413</v>
      </c>
      <c r="F10" s="62" t="s">
        <v>465</v>
      </c>
      <c r="G10" s="264">
        <v>3661541.32</v>
      </c>
      <c r="H10" s="264">
        <v>444000</v>
      </c>
      <c r="I10" s="264">
        <v>0</v>
      </c>
      <c r="J10" s="63">
        <v>0</v>
      </c>
      <c r="K10" s="308">
        <f>J10/G10*100</f>
        <v>0</v>
      </c>
      <c r="L10" s="306">
        <v>0</v>
      </c>
    </row>
    <row r="11" spans="2:12" x14ac:dyDescent="0.25">
      <c r="B11" s="6"/>
      <c r="C11" s="6"/>
      <c r="D11" s="6"/>
      <c r="E11" s="7"/>
      <c r="F11" s="12"/>
      <c r="G11" s="3"/>
      <c r="H11" s="3"/>
      <c r="I11" s="3"/>
      <c r="J11" s="25"/>
      <c r="K11" s="25"/>
      <c r="L11" s="25"/>
    </row>
    <row r="12" spans="2:12" ht="25.5" x14ac:dyDescent="0.25">
      <c r="B12" s="8">
        <v>5</v>
      </c>
      <c r="C12" s="9"/>
      <c r="D12" s="9"/>
      <c r="E12" s="9"/>
      <c r="F12" s="19" t="s">
        <v>8</v>
      </c>
      <c r="G12" s="3"/>
      <c r="H12" s="3"/>
      <c r="I12" s="3"/>
      <c r="J12" s="25"/>
      <c r="K12" s="25"/>
      <c r="L12" s="25"/>
    </row>
    <row r="13" spans="2:12" ht="25.5" x14ac:dyDescent="0.25">
      <c r="B13" s="10"/>
      <c r="C13" s="10">
        <v>54</v>
      </c>
      <c r="D13" s="10"/>
      <c r="E13" s="10"/>
      <c r="F13" s="20" t="s">
        <v>12</v>
      </c>
      <c r="G13" s="3"/>
      <c r="H13" s="3"/>
      <c r="I13" s="4"/>
      <c r="J13" s="25"/>
      <c r="K13" s="25"/>
      <c r="L13" s="25"/>
    </row>
    <row r="14" spans="2:12" ht="63.75" x14ac:dyDescent="0.25">
      <c r="B14" s="10"/>
      <c r="C14" s="10"/>
      <c r="D14" s="10">
        <v>541</v>
      </c>
      <c r="E14" s="26"/>
      <c r="F14" s="26" t="s">
        <v>29</v>
      </c>
      <c r="G14" s="3"/>
      <c r="H14" s="3"/>
      <c r="I14" s="4"/>
      <c r="J14" s="25"/>
      <c r="K14" s="25"/>
      <c r="L14" s="25"/>
    </row>
    <row r="15" spans="2:12" ht="38.25" x14ac:dyDescent="0.25">
      <c r="B15" s="10"/>
      <c r="C15" s="10"/>
      <c r="D15" s="10"/>
      <c r="E15" s="26">
        <v>5413</v>
      </c>
      <c r="F15" s="26" t="s">
        <v>30</v>
      </c>
      <c r="G15" s="3">
        <v>0</v>
      </c>
      <c r="H15" s="3">
        <v>0</v>
      </c>
      <c r="I15" s="4">
        <v>0</v>
      </c>
      <c r="J15" s="25">
        <v>0</v>
      </c>
      <c r="K15" s="25">
        <v>0</v>
      </c>
      <c r="L15" s="25">
        <v>0</v>
      </c>
    </row>
    <row r="16" spans="2:12" x14ac:dyDescent="0.25">
      <c r="B16" s="11" t="s">
        <v>13</v>
      </c>
      <c r="C16" s="9"/>
      <c r="D16" s="9"/>
      <c r="E16" s="9"/>
      <c r="F16" s="19"/>
      <c r="G16" s="3"/>
      <c r="H16" s="3"/>
      <c r="I16" s="3"/>
      <c r="J16" s="25"/>
      <c r="K16" s="25"/>
      <c r="L16" s="25"/>
    </row>
  </sheetData>
  <sheetProtection algorithmName="SHA-512" hashValue="PnzZEdlJ76prWt+1O77GSJ6T/gpWDK7Z1VhMB0FsSiwuWyiShZUmblJVPuuNXtE2jBJyQ9ydptefGu2CU0tXkA==" saltValue="Eg9YPZwsOtlUuXRTvPwOMw==" spinCount="100000" sheet="1" objects="1" scenarios="1"/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6"/>
  <sheetViews>
    <sheetView workbookViewId="0">
      <selection activeCell="D14" sqref="D14"/>
    </sheetView>
  </sheetViews>
  <sheetFormatPr defaultRowHeight="15" x14ac:dyDescent="0.25"/>
  <cols>
    <col min="2" max="2" width="37.7109375" customWidth="1"/>
    <col min="3" max="4" width="25.28515625" customWidth="1"/>
    <col min="5" max="5" width="21" customWidth="1"/>
    <col min="6" max="6" width="23.85546875" customWidth="1"/>
    <col min="7" max="8" width="15.7109375" customWidth="1"/>
  </cols>
  <sheetData>
    <row r="1" spans="2:8" ht="18" x14ac:dyDescent="0.25">
      <c r="B1" s="16"/>
      <c r="C1" s="16"/>
      <c r="D1" s="16"/>
      <c r="E1" s="16"/>
      <c r="F1" s="2"/>
      <c r="G1" s="2"/>
      <c r="H1" s="2"/>
    </row>
    <row r="2" spans="2:8" ht="15.75" customHeight="1" x14ac:dyDescent="0.25">
      <c r="B2" s="475" t="s">
        <v>31</v>
      </c>
      <c r="C2" s="475"/>
      <c r="D2" s="475"/>
      <c r="E2" s="475"/>
      <c r="F2" s="475"/>
      <c r="G2" s="475"/>
      <c r="H2" s="475"/>
    </row>
    <row r="3" spans="2:8" ht="18" x14ac:dyDescent="0.25">
      <c r="B3" s="16"/>
      <c r="C3" s="16"/>
      <c r="D3" s="16"/>
      <c r="E3" s="16"/>
      <c r="F3" s="2"/>
      <c r="G3" s="2"/>
      <c r="H3" s="2"/>
    </row>
    <row r="4" spans="2:8" ht="38.25" x14ac:dyDescent="0.25">
      <c r="B4" s="35" t="s">
        <v>6</v>
      </c>
      <c r="C4" s="35" t="s">
        <v>51</v>
      </c>
      <c r="D4" s="35" t="s">
        <v>542</v>
      </c>
      <c r="E4" s="35" t="s">
        <v>543</v>
      </c>
      <c r="F4" s="35" t="s">
        <v>541</v>
      </c>
      <c r="G4" s="35" t="s">
        <v>14</v>
      </c>
      <c r="H4" s="35" t="s">
        <v>35</v>
      </c>
    </row>
    <row r="5" spans="2:8" x14ac:dyDescent="0.25">
      <c r="B5" s="35">
        <v>1</v>
      </c>
      <c r="C5" s="35">
        <v>2</v>
      </c>
      <c r="D5" s="35">
        <v>3</v>
      </c>
      <c r="E5" s="35">
        <v>4</v>
      </c>
      <c r="F5" s="35">
        <v>5</v>
      </c>
      <c r="G5" s="35" t="s">
        <v>16</v>
      </c>
      <c r="H5" s="35" t="s">
        <v>544</v>
      </c>
    </row>
    <row r="6" spans="2:8" x14ac:dyDescent="0.25">
      <c r="B6" s="5" t="s">
        <v>32</v>
      </c>
      <c r="C6" s="3"/>
      <c r="D6" s="3"/>
      <c r="E6" s="4"/>
      <c r="F6" s="25"/>
      <c r="G6" s="25"/>
      <c r="H6" s="25"/>
    </row>
    <row r="7" spans="2:8" x14ac:dyDescent="0.25">
      <c r="B7" s="5" t="s">
        <v>469</v>
      </c>
      <c r="C7" s="3"/>
      <c r="D7" s="3"/>
      <c r="E7" s="3"/>
      <c r="F7" s="25"/>
      <c r="G7" s="25"/>
      <c r="H7" s="25"/>
    </row>
    <row r="8" spans="2:8" x14ac:dyDescent="0.25">
      <c r="B8" s="29" t="s">
        <v>470</v>
      </c>
      <c r="C8" s="264">
        <v>3661541.32</v>
      </c>
      <c r="D8" s="264">
        <v>444000</v>
      </c>
      <c r="E8" s="264">
        <v>0</v>
      </c>
      <c r="F8" s="63">
        <v>0</v>
      </c>
      <c r="G8" s="307">
        <f>F8/C8*100</f>
        <v>0</v>
      </c>
      <c r="H8" s="307">
        <v>0</v>
      </c>
    </row>
    <row r="9" spans="2:8" x14ac:dyDescent="0.25">
      <c r="B9" s="28" t="s">
        <v>547</v>
      </c>
      <c r="C9" s="54"/>
      <c r="D9" s="54"/>
      <c r="E9" s="54"/>
      <c r="F9" s="305"/>
      <c r="G9" s="307"/>
      <c r="H9" s="305"/>
    </row>
    <row r="10" spans="2:8" x14ac:dyDescent="0.25">
      <c r="B10" s="27"/>
      <c r="C10" s="54"/>
      <c r="D10" s="54"/>
      <c r="E10" s="55"/>
      <c r="F10" s="305"/>
      <c r="G10" s="307"/>
      <c r="H10" s="305"/>
    </row>
    <row r="11" spans="2:8" ht="15.75" customHeight="1" x14ac:dyDescent="0.25">
      <c r="B11" s="5" t="s">
        <v>33</v>
      </c>
      <c r="C11" s="54"/>
      <c r="D11" s="54"/>
      <c r="E11" s="55"/>
      <c r="F11" s="305"/>
      <c r="G11" s="307"/>
      <c r="H11" s="305"/>
    </row>
    <row r="12" spans="2:8" ht="15.75" customHeight="1" x14ac:dyDescent="0.25">
      <c r="B12" s="5" t="s">
        <v>412</v>
      </c>
      <c r="C12" s="54"/>
      <c r="D12" s="54"/>
      <c r="E12" s="54"/>
      <c r="F12" s="305"/>
      <c r="G12" s="307"/>
      <c r="H12" s="305"/>
    </row>
    <row r="13" spans="2:8" ht="38.25" x14ac:dyDescent="0.25">
      <c r="B13" s="304" t="s">
        <v>633</v>
      </c>
      <c r="C13" s="264">
        <v>3661541.32</v>
      </c>
      <c r="D13" s="264">
        <v>444000</v>
      </c>
      <c r="E13" s="264">
        <v>0</v>
      </c>
      <c r="F13" s="63">
        <v>0</v>
      </c>
      <c r="G13" s="307">
        <f t="shared" ref="G13" si="0">F13/C13*100</f>
        <v>0</v>
      </c>
      <c r="H13" s="306">
        <v>0</v>
      </c>
    </row>
    <row r="14" spans="2:8" x14ac:dyDescent="0.25">
      <c r="B14" s="28"/>
      <c r="C14" s="3"/>
      <c r="D14" s="264"/>
      <c r="E14" s="3"/>
      <c r="F14" s="25"/>
      <c r="G14" s="25"/>
      <c r="H14" s="25"/>
    </row>
    <row r="15" spans="2:8" x14ac:dyDescent="0.25">
      <c r="B15" s="28"/>
      <c r="C15" s="3"/>
      <c r="D15" s="3"/>
      <c r="E15" s="3"/>
      <c r="F15" s="25"/>
      <c r="G15" s="25"/>
      <c r="H15" s="25"/>
    </row>
    <row r="16" spans="2:8" x14ac:dyDescent="0.25">
      <c r="B16" s="5"/>
      <c r="C16" s="3"/>
      <c r="D16" s="3"/>
      <c r="E16" s="4"/>
      <c r="F16" s="25"/>
      <c r="G16" s="25"/>
      <c r="H16" s="25"/>
    </row>
  </sheetData>
  <sheetProtection algorithmName="SHA-512" hashValue="jL3WCkqMvMI/87Q6SrKX6EHL5PbGjkZr6W5prfKiX2kKM0qFYwTLm0BAQ9x2UdaoyxIfn3qoFnUhRSTUXY6I2Q==" saltValue="w9Vq60GVcD746deTx0Z4xA==" spinCount="100000" sheet="1" objects="1" scenarios="1"/>
  <mergeCells count="1">
    <mergeCell ref="B2:H2"/>
  </mergeCells>
  <pageMargins left="0.7" right="0.7" top="0.75" bottom="0.75" header="0.3" footer="0.3"/>
  <pageSetup paperSize="9"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99"/>
  <sheetViews>
    <sheetView tabSelected="1" workbookViewId="0">
      <selection activeCell="K253" sqref="K253"/>
    </sheetView>
  </sheetViews>
  <sheetFormatPr defaultRowHeight="15" x14ac:dyDescent="0.25"/>
  <cols>
    <col min="1" max="1" width="6.5703125" customWidth="1"/>
    <col min="2" max="2" width="17.5703125" customWidth="1"/>
    <col min="3" max="3" width="42.5703125" customWidth="1"/>
    <col min="4" max="4" width="19.42578125" customWidth="1"/>
    <col min="5" max="5" width="14.7109375" customWidth="1"/>
    <col min="6" max="6" width="11" customWidth="1"/>
    <col min="7" max="7" width="14.85546875" customWidth="1"/>
    <col min="8" max="8" width="10.5703125" style="53" customWidth="1"/>
    <col min="9" max="9" width="10.140625" customWidth="1"/>
  </cols>
  <sheetData>
    <row r="1" spans="1:9" x14ac:dyDescent="0.25">
      <c r="A1" s="69"/>
      <c r="B1" s="494" t="s">
        <v>53</v>
      </c>
      <c r="C1" s="494"/>
      <c r="D1" s="494"/>
      <c r="E1" s="494"/>
      <c r="F1" s="494"/>
      <c r="G1" s="494"/>
      <c r="H1" s="494"/>
      <c r="I1" s="494"/>
    </row>
    <row r="2" spans="1:9" x14ac:dyDescent="0.25">
      <c r="A2" s="69"/>
      <c r="B2" s="495" t="s">
        <v>54</v>
      </c>
      <c r="C2" s="495"/>
      <c r="D2" s="495"/>
      <c r="E2" s="495"/>
      <c r="F2" s="495"/>
      <c r="G2" s="495"/>
      <c r="H2" s="495"/>
      <c r="I2" s="495"/>
    </row>
    <row r="3" spans="1:9" x14ac:dyDescent="0.25">
      <c r="A3" s="69"/>
      <c r="B3" s="496" t="s">
        <v>55</v>
      </c>
      <c r="C3" s="496"/>
      <c r="D3" s="495"/>
      <c r="E3" s="495"/>
      <c r="F3" s="495"/>
      <c r="G3" s="495"/>
      <c r="H3" s="495"/>
      <c r="I3" s="495"/>
    </row>
    <row r="4" spans="1:9" ht="33.75" x14ac:dyDescent="0.25">
      <c r="A4" s="497" t="s">
        <v>56</v>
      </c>
      <c r="B4" s="497"/>
      <c r="C4" s="49" t="s">
        <v>57</v>
      </c>
      <c r="D4" s="49" t="s">
        <v>500</v>
      </c>
      <c r="E4" s="49" t="s">
        <v>501</v>
      </c>
      <c r="F4" s="49" t="s">
        <v>504</v>
      </c>
      <c r="G4" s="49" t="s">
        <v>502</v>
      </c>
      <c r="H4" s="77" t="s">
        <v>187</v>
      </c>
      <c r="I4" s="49" t="s">
        <v>503</v>
      </c>
    </row>
    <row r="5" spans="1:9" x14ac:dyDescent="0.25">
      <c r="A5" s="498">
        <v>1</v>
      </c>
      <c r="B5" s="498"/>
      <c r="C5" s="70">
        <v>2</v>
      </c>
      <c r="D5" s="70">
        <v>3</v>
      </c>
      <c r="E5" s="70">
        <v>4</v>
      </c>
      <c r="F5" s="70">
        <v>5</v>
      </c>
      <c r="G5" s="70">
        <v>6</v>
      </c>
      <c r="H5" s="78">
        <v>7</v>
      </c>
      <c r="I5" s="70">
        <v>8</v>
      </c>
    </row>
    <row r="6" spans="1:9" ht="15" customHeight="1" x14ac:dyDescent="0.25">
      <c r="A6" s="52"/>
      <c r="B6" s="52"/>
      <c r="C6" s="52"/>
      <c r="D6" s="120"/>
      <c r="E6" s="81"/>
      <c r="F6" s="81"/>
      <c r="G6" s="81"/>
      <c r="H6" s="81"/>
      <c r="I6" s="82"/>
    </row>
    <row r="7" spans="1:9" ht="24" customHeight="1" x14ac:dyDescent="0.25">
      <c r="A7" s="479" t="s">
        <v>112</v>
      </c>
      <c r="B7" s="480"/>
      <c r="C7" s="76" t="s">
        <v>114</v>
      </c>
      <c r="D7" s="121"/>
      <c r="E7" s="83"/>
      <c r="F7" s="83"/>
      <c r="G7" s="83"/>
      <c r="H7" s="83"/>
      <c r="I7" s="84"/>
    </row>
    <row r="8" spans="1:9" ht="15" customHeight="1" x14ac:dyDescent="0.25">
      <c r="A8" s="481" t="s">
        <v>113</v>
      </c>
      <c r="B8" s="482"/>
      <c r="C8" s="64" t="s">
        <v>115</v>
      </c>
      <c r="D8" s="122"/>
      <c r="E8" s="85"/>
      <c r="F8" s="85"/>
      <c r="G8" s="85"/>
      <c r="H8" s="85"/>
      <c r="I8" s="86"/>
    </row>
    <row r="9" spans="1:9" ht="22.5" customHeight="1" x14ac:dyDescent="0.25">
      <c r="A9" s="49"/>
      <c r="B9" s="103" t="s">
        <v>117</v>
      </c>
      <c r="C9" s="112" t="s">
        <v>116</v>
      </c>
      <c r="D9" s="123"/>
      <c r="E9" s="88"/>
      <c r="F9" s="88"/>
      <c r="G9" s="88"/>
      <c r="H9" s="88"/>
      <c r="I9" s="89"/>
    </row>
    <row r="10" spans="1:9" s="53" customFormat="1" ht="15" customHeight="1" x14ac:dyDescent="0.25">
      <c r="A10" s="49"/>
      <c r="B10" s="104" t="s">
        <v>125</v>
      </c>
      <c r="C10" s="105" t="s">
        <v>126</v>
      </c>
      <c r="D10" s="119">
        <f>SUM(D11+D44)</f>
        <v>268052</v>
      </c>
      <c r="E10" s="119">
        <f t="shared" ref="E10:G10" si="0">SUM(E11+E44)</f>
        <v>290100.40000000002</v>
      </c>
      <c r="F10" s="119">
        <f t="shared" si="0"/>
        <v>0</v>
      </c>
      <c r="G10" s="119">
        <f t="shared" si="0"/>
        <v>331455.32000000007</v>
      </c>
      <c r="H10" s="94">
        <f>G10/D10*100</f>
        <v>123.65336576485161</v>
      </c>
      <c r="I10" s="95">
        <f>G10/E10*100</f>
        <v>114.25538192984223</v>
      </c>
    </row>
    <row r="11" spans="1:9" ht="16.5" customHeight="1" x14ac:dyDescent="0.25">
      <c r="A11" s="71"/>
      <c r="B11" s="106">
        <v>3</v>
      </c>
      <c r="C11" s="107" t="s">
        <v>58</v>
      </c>
      <c r="D11" s="119">
        <f>SUM(D12+D39)</f>
        <v>264995.44</v>
      </c>
      <c r="E11" s="119">
        <f t="shared" ref="E11:G11" si="1">SUM(E12+E39)</f>
        <v>284100.40000000002</v>
      </c>
      <c r="F11" s="119">
        <f t="shared" si="1"/>
        <v>0</v>
      </c>
      <c r="G11" s="119">
        <f t="shared" si="1"/>
        <v>325455.32000000007</v>
      </c>
      <c r="H11" s="94">
        <f t="shared" ref="H11:H46" si="2">G11/D11*100</f>
        <v>122.81544165439226</v>
      </c>
      <c r="I11" s="95">
        <f t="shared" ref="I11:I46" si="3">G11/E11*100</f>
        <v>114.55644553826747</v>
      </c>
    </row>
    <row r="12" spans="1:9" x14ac:dyDescent="0.25">
      <c r="A12" s="71"/>
      <c r="B12" s="108">
        <v>32</v>
      </c>
      <c r="C12" s="87" t="s">
        <v>10</v>
      </c>
      <c r="D12" s="119">
        <f>D13+D17+D23+D33</f>
        <v>263053.22000000003</v>
      </c>
      <c r="E12" s="119">
        <f t="shared" ref="E12:G12" si="4">E13+E17+E23+E33</f>
        <v>281500.40000000002</v>
      </c>
      <c r="F12" s="119">
        <f t="shared" si="4"/>
        <v>0</v>
      </c>
      <c r="G12" s="119">
        <f t="shared" si="4"/>
        <v>264146.23000000004</v>
      </c>
      <c r="H12" s="94">
        <f t="shared" si="2"/>
        <v>100.41550907455152</v>
      </c>
      <c r="I12" s="95">
        <f t="shared" si="3"/>
        <v>93.835117108181734</v>
      </c>
    </row>
    <row r="13" spans="1:9" x14ac:dyDescent="0.25">
      <c r="A13" s="130"/>
      <c r="B13" s="131">
        <v>321</v>
      </c>
      <c r="C13" s="132" t="s">
        <v>21</v>
      </c>
      <c r="D13" s="128">
        <f>SUM(D14:D16)</f>
        <v>77257.939999999988</v>
      </c>
      <c r="E13" s="128">
        <f>SUM(E14:E16)</f>
        <v>84600</v>
      </c>
      <c r="F13" s="128">
        <f>SUM(F14:F16)</f>
        <v>0</v>
      </c>
      <c r="G13" s="128">
        <f>SUM(G14:G16)</f>
        <v>80999.399999999994</v>
      </c>
      <c r="H13" s="94">
        <f t="shared" si="2"/>
        <v>104.84281615585402</v>
      </c>
      <c r="I13" s="95">
        <f t="shared" si="3"/>
        <v>95.743971631205667</v>
      </c>
    </row>
    <row r="14" spans="1:9" x14ac:dyDescent="0.25">
      <c r="A14" s="67" t="s">
        <v>89</v>
      </c>
      <c r="B14" s="110">
        <v>3211</v>
      </c>
      <c r="C14" s="90" t="s">
        <v>22</v>
      </c>
      <c r="D14" s="63">
        <v>8149.22</v>
      </c>
      <c r="E14" s="114">
        <v>12600</v>
      </c>
      <c r="F14" s="114">
        <v>0</v>
      </c>
      <c r="G14" s="98">
        <v>12311.26</v>
      </c>
      <c r="H14" s="100">
        <f t="shared" si="2"/>
        <v>151.07286341514893</v>
      </c>
      <c r="I14" s="101">
        <f t="shared" si="3"/>
        <v>97.708412698412701</v>
      </c>
    </row>
    <row r="15" spans="1:9" ht="15" customHeight="1" x14ac:dyDescent="0.25">
      <c r="A15" s="67" t="s">
        <v>90</v>
      </c>
      <c r="B15" s="110">
        <v>3212</v>
      </c>
      <c r="C15" s="90" t="s">
        <v>59</v>
      </c>
      <c r="D15" s="63">
        <v>67629.679999999993</v>
      </c>
      <c r="E15" s="114">
        <v>69000</v>
      </c>
      <c r="F15" s="114">
        <v>0</v>
      </c>
      <c r="G15" s="98">
        <v>66563.039999999994</v>
      </c>
      <c r="H15" s="100">
        <f t="shared" si="2"/>
        <v>98.422822642366498</v>
      </c>
      <c r="I15" s="101">
        <f t="shared" si="3"/>
        <v>96.468173913043458</v>
      </c>
    </row>
    <row r="16" spans="1:9" x14ac:dyDescent="0.25">
      <c r="A16" s="67" t="s">
        <v>91</v>
      </c>
      <c r="B16" s="110">
        <v>3213</v>
      </c>
      <c r="C16" s="90" t="s">
        <v>60</v>
      </c>
      <c r="D16" s="63">
        <v>1479.04</v>
      </c>
      <c r="E16" s="114">
        <v>3000</v>
      </c>
      <c r="F16" s="114">
        <v>0</v>
      </c>
      <c r="G16" s="98">
        <v>2125.1</v>
      </c>
      <c r="H16" s="100">
        <f t="shared" si="2"/>
        <v>143.68103634790134</v>
      </c>
      <c r="I16" s="101">
        <f t="shared" si="3"/>
        <v>70.836666666666659</v>
      </c>
    </row>
    <row r="17" spans="1:9" ht="15.75" customHeight="1" x14ac:dyDescent="0.25">
      <c r="A17" s="124"/>
      <c r="B17" s="125">
        <v>322</v>
      </c>
      <c r="C17" s="126" t="s">
        <v>61</v>
      </c>
      <c r="D17" s="128">
        <f>SUM(D18:D22)</f>
        <v>18310.620000000003</v>
      </c>
      <c r="E17" s="129">
        <f>SUM(E18:E22)</f>
        <v>95478.94</v>
      </c>
      <c r="F17" s="129">
        <f>SUM(F18:F22)</f>
        <v>0</v>
      </c>
      <c r="G17" s="129">
        <f>SUM(G18:G22)</f>
        <v>78071.28</v>
      </c>
      <c r="H17" s="94">
        <f t="shared" si="2"/>
        <v>426.37158108245376</v>
      </c>
      <c r="I17" s="95">
        <f t="shared" si="3"/>
        <v>81.768063198020428</v>
      </c>
    </row>
    <row r="18" spans="1:9" ht="17.25" customHeight="1" x14ac:dyDescent="0.25">
      <c r="A18" s="67" t="s">
        <v>92</v>
      </c>
      <c r="B18" s="110">
        <v>3221</v>
      </c>
      <c r="C18" s="90" t="s">
        <v>62</v>
      </c>
      <c r="D18" s="63">
        <v>12227.58</v>
      </c>
      <c r="E18" s="114">
        <v>25478.94</v>
      </c>
      <c r="F18" s="114">
        <v>0</v>
      </c>
      <c r="G18" s="98">
        <v>24187.22</v>
      </c>
      <c r="H18" s="100">
        <f t="shared" si="2"/>
        <v>197.80872421198637</v>
      </c>
      <c r="I18" s="101">
        <f t="shared" si="3"/>
        <v>94.930244350824651</v>
      </c>
    </row>
    <row r="19" spans="1:9" x14ac:dyDescent="0.25">
      <c r="A19" s="67" t="s">
        <v>118</v>
      </c>
      <c r="B19" s="110">
        <v>3223</v>
      </c>
      <c r="C19" s="90" t="s">
        <v>63</v>
      </c>
      <c r="D19" s="114">
        <v>4334.9399999999996</v>
      </c>
      <c r="E19" s="114">
        <v>64500</v>
      </c>
      <c r="F19" s="114">
        <v>0</v>
      </c>
      <c r="G19" s="98">
        <v>50761.45</v>
      </c>
      <c r="H19" s="100">
        <f t="shared" si="2"/>
        <v>1170.9839121187376</v>
      </c>
      <c r="I19" s="101">
        <f t="shared" si="3"/>
        <v>78.69992248062016</v>
      </c>
    </row>
    <row r="20" spans="1:9" x14ac:dyDescent="0.25">
      <c r="A20" s="67" t="s">
        <v>93</v>
      </c>
      <c r="B20" s="110">
        <v>3224</v>
      </c>
      <c r="C20" s="90" t="s">
        <v>84</v>
      </c>
      <c r="D20" s="63">
        <v>588.05999999999995</v>
      </c>
      <c r="E20" s="114">
        <v>1000</v>
      </c>
      <c r="F20" s="114">
        <v>0</v>
      </c>
      <c r="G20" s="98">
        <v>386.13</v>
      </c>
      <c r="H20" s="100">
        <f t="shared" si="2"/>
        <v>65.661667176818696</v>
      </c>
      <c r="I20" s="101">
        <f t="shared" si="3"/>
        <v>38.613</v>
      </c>
    </row>
    <row r="21" spans="1:9" ht="15.75" customHeight="1" x14ac:dyDescent="0.25">
      <c r="A21" s="67" t="s">
        <v>94</v>
      </c>
      <c r="B21" s="110">
        <v>3225</v>
      </c>
      <c r="C21" s="90" t="s">
        <v>64</v>
      </c>
      <c r="D21" s="63">
        <v>762.29</v>
      </c>
      <c r="E21" s="114">
        <v>2000</v>
      </c>
      <c r="F21" s="114">
        <v>0</v>
      </c>
      <c r="G21" s="98">
        <v>1547.51</v>
      </c>
      <c r="H21" s="100">
        <f t="shared" si="2"/>
        <v>203.00804155898672</v>
      </c>
      <c r="I21" s="101">
        <f t="shared" si="3"/>
        <v>77.375500000000002</v>
      </c>
    </row>
    <row r="22" spans="1:9" ht="15.75" customHeight="1" x14ac:dyDescent="0.25">
      <c r="A22" s="67" t="s">
        <v>95</v>
      </c>
      <c r="B22" s="110">
        <v>3227</v>
      </c>
      <c r="C22" s="90" t="s">
        <v>88</v>
      </c>
      <c r="D22" s="63">
        <v>397.75</v>
      </c>
      <c r="E22" s="114">
        <v>2500</v>
      </c>
      <c r="F22" s="114">
        <v>0</v>
      </c>
      <c r="G22" s="98">
        <v>1188.97</v>
      </c>
      <c r="H22" s="100">
        <f t="shared" si="2"/>
        <v>298.92394720301695</v>
      </c>
      <c r="I22" s="101">
        <f t="shared" si="3"/>
        <v>47.558799999999998</v>
      </c>
    </row>
    <row r="23" spans="1:9" x14ac:dyDescent="0.25">
      <c r="A23" s="124"/>
      <c r="B23" s="125">
        <v>323</v>
      </c>
      <c r="C23" s="126" t="s">
        <v>65</v>
      </c>
      <c r="D23" s="128">
        <f>SUM(D24:D32)</f>
        <v>167076.48000000001</v>
      </c>
      <c r="E23" s="127">
        <f>SUM(E24:E32)</f>
        <v>97209.02</v>
      </c>
      <c r="F23" s="127">
        <f>SUM(F24:F32)</f>
        <v>0</v>
      </c>
      <c r="G23" s="129">
        <f>SUM(G24:G32)</f>
        <v>103097.77000000002</v>
      </c>
      <c r="H23" s="94">
        <f t="shared" si="2"/>
        <v>61.706932058899021</v>
      </c>
      <c r="I23" s="95">
        <f t="shared" si="3"/>
        <v>106.05782261769536</v>
      </c>
    </row>
    <row r="24" spans="1:9" x14ac:dyDescent="0.25">
      <c r="A24" s="67" t="s">
        <v>96</v>
      </c>
      <c r="B24" s="110">
        <v>3231</v>
      </c>
      <c r="C24" s="90" t="s">
        <v>66</v>
      </c>
      <c r="D24" s="63">
        <v>2734.67</v>
      </c>
      <c r="E24" s="114">
        <v>11300</v>
      </c>
      <c r="F24" s="114">
        <v>0</v>
      </c>
      <c r="G24" s="98">
        <v>8536.08</v>
      </c>
      <c r="H24" s="100">
        <f t="shared" si="2"/>
        <v>312.1429642333444</v>
      </c>
      <c r="I24" s="101">
        <f t="shared" si="3"/>
        <v>75.540530973451325</v>
      </c>
    </row>
    <row r="25" spans="1:9" x14ac:dyDescent="0.25">
      <c r="A25" s="67" t="s">
        <v>97</v>
      </c>
      <c r="B25" s="110">
        <v>3232</v>
      </c>
      <c r="C25" s="90" t="s">
        <v>85</v>
      </c>
      <c r="D25" s="63">
        <v>30714.04</v>
      </c>
      <c r="E25" s="114">
        <v>41800</v>
      </c>
      <c r="F25" s="114">
        <v>0</v>
      </c>
      <c r="G25" s="98">
        <v>63721.72</v>
      </c>
      <c r="H25" s="100">
        <f t="shared" si="2"/>
        <v>207.46772485807793</v>
      </c>
      <c r="I25" s="101">
        <f t="shared" si="3"/>
        <v>152.44430622009571</v>
      </c>
    </row>
    <row r="26" spans="1:9" x14ac:dyDescent="0.25">
      <c r="A26" s="67" t="s">
        <v>98</v>
      </c>
      <c r="B26" s="110">
        <v>3233</v>
      </c>
      <c r="C26" s="90" t="s">
        <v>67</v>
      </c>
      <c r="D26" s="63">
        <v>127.44</v>
      </c>
      <c r="E26" s="114">
        <v>0</v>
      </c>
      <c r="F26" s="114">
        <v>0</v>
      </c>
      <c r="G26" s="98">
        <v>0</v>
      </c>
      <c r="H26" s="100">
        <f t="shared" si="2"/>
        <v>0</v>
      </c>
      <c r="I26" s="101">
        <v>0</v>
      </c>
    </row>
    <row r="27" spans="1:9" ht="18.75" customHeight="1" x14ac:dyDescent="0.25">
      <c r="A27" s="67" t="s">
        <v>99</v>
      </c>
      <c r="B27" s="110">
        <v>3234</v>
      </c>
      <c r="C27" s="90" t="s">
        <v>68</v>
      </c>
      <c r="D27" s="63">
        <v>3100.03</v>
      </c>
      <c r="E27" s="114">
        <v>15500</v>
      </c>
      <c r="F27" s="114">
        <v>0</v>
      </c>
      <c r="G27" s="98">
        <v>11915.89</v>
      </c>
      <c r="H27" s="100">
        <f t="shared" si="2"/>
        <v>384.37982858230401</v>
      </c>
      <c r="I27" s="101">
        <f t="shared" si="3"/>
        <v>76.876709677419356</v>
      </c>
    </row>
    <row r="28" spans="1:9" ht="18.75" customHeight="1" x14ac:dyDescent="0.25">
      <c r="A28" s="67" t="s">
        <v>100</v>
      </c>
      <c r="B28" s="110">
        <v>3235</v>
      </c>
      <c r="C28" s="90" t="s">
        <v>69</v>
      </c>
      <c r="D28" s="63">
        <v>123678.69</v>
      </c>
      <c r="E28" s="114">
        <v>1659.02</v>
      </c>
      <c r="F28" s="114">
        <v>0</v>
      </c>
      <c r="G28" s="98">
        <v>1659.02</v>
      </c>
      <c r="H28" s="100">
        <f t="shared" si="2"/>
        <v>1.3413951910389736</v>
      </c>
      <c r="I28" s="101">
        <f t="shared" si="3"/>
        <v>100</v>
      </c>
    </row>
    <row r="29" spans="1:9" ht="20.25" customHeight="1" x14ac:dyDescent="0.25">
      <c r="A29" s="67" t="s">
        <v>101</v>
      </c>
      <c r="B29" s="110">
        <v>3236</v>
      </c>
      <c r="C29" s="90" t="s">
        <v>70</v>
      </c>
      <c r="D29" s="63">
        <v>2896.4</v>
      </c>
      <c r="E29" s="114">
        <v>4400</v>
      </c>
      <c r="F29" s="114">
        <v>0</v>
      </c>
      <c r="G29" s="98">
        <v>3883.71</v>
      </c>
      <c r="H29" s="100">
        <f t="shared" si="2"/>
        <v>134.08748791603369</v>
      </c>
      <c r="I29" s="101">
        <f t="shared" si="3"/>
        <v>88.266136363636363</v>
      </c>
    </row>
    <row r="30" spans="1:9" x14ac:dyDescent="0.25">
      <c r="A30" s="67" t="s">
        <v>102</v>
      </c>
      <c r="B30" s="110">
        <v>3237</v>
      </c>
      <c r="C30" s="90" t="s">
        <v>71</v>
      </c>
      <c r="D30" s="63">
        <v>247.2</v>
      </c>
      <c r="E30" s="114">
        <v>12750</v>
      </c>
      <c r="F30" s="114">
        <v>0</v>
      </c>
      <c r="G30" s="98">
        <v>4348.8500000000004</v>
      </c>
      <c r="H30" s="100">
        <f t="shared" si="2"/>
        <v>1759.2435275080909</v>
      </c>
      <c r="I30" s="101">
        <f t="shared" si="3"/>
        <v>34.108627450980393</v>
      </c>
    </row>
    <row r="31" spans="1:9" x14ac:dyDescent="0.25">
      <c r="A31" s="67" t="s">
        <v>103</v>
      </c>
      <c r="B31" s="110">
        <v>3238</v>
      </c>
      <c r="C31" s="90" t="s">
        <v>72</v>
      </c>
      <c r="D31" s="63">
        <v>3172.89</v>
      </c>
      <c r="E31" s="114">
        <v>9000</v>
      </c>
      <c r="F31" s="114">
        <v>0</v>
      </c>
      <c r="G31" s="98">
        <v>8406.5</v>
      </c>
      <c r="H31" s="100">
        <f t="shared" si="2"/>
        <v>264.94772904197748</v>
      </c>
      <c r="I31" s="101">
        <f t="shared" si="3"/>
        <v>93.405555555555551</v>
      </c>
    </row>
    <row r="32" spans="1:9" x14ac:dyDescent="0.25">
      <c r="A32" s="67" t="s">
        <v>104</v>
      </c>
      <c r="B32" s="110">
        <v>3239</v>
      </c>
      <c r="C32" s="90" t="s">
        <v>127</v>
      </c>
      <c r="D32" s="63">
        <v>405.12</v>
      </c>
      <c r="E32" s="114">
        <v>800</v>
      </c>
      <c r="F32" s="114">
        <v>0</v>
      </c>
      <c r="G32" s="98">
        <v>626</v>
      </c>
      <c r="H32" s="100">
        <f t="shared" si="2"/>
        <v>154.5221169036335</v>
      </c>
      <c r="I32" s="101">
        <f t="shared" si="3"/>
        <v>78.25</v>
      </c>
    </row>
    <row r="33" spans="1:12" s="53" customFormat="1" x14ac:dyDescent="0.25">
      <c r="A33" s="133"/>
      <c r="B33" s="125">
        <v>329</v>
      </c>
      <c r="C33" s="126" t="s">
        <v>189</v>
      </c>
      <c r="D33" s="137">
        <f>SUM(D34:D38)</f>
        <v>408.18</v>
      </c>
      <c r="E33" s="137">
        <f t="shared" ref="E33:G33" si="5">SUM(E34:E38)</f>
        <v>4212.4400000000005</v>
      </c>
      <c r="F33" s="137">
        <f t="shared" si="5"/>
        <v>0</v>
      </c>
      <c r="G33" s="137">
        <f t="shared" si="5"/>
        <v>1977.78</v>
      </c>
      <c r="H33" s="94">
        <f t="shared" si="2"/>
        <v>484.53623401440541</v>
      </c>
      <c r="I33" s="95">
        <f t="shared" si="3"/>
        <v>46.950935799679037</v>
      </c>
    </row>
    <row r="34" spans="1:12" s="53" customFormat="1" x14ac:dyDescent="0.25">
      <c r="A34" s="67" t="s">
        <v>105</v>
      </c>
      <c r="B34" s="111">
        <v>3292</v>
      </c>
      <c r="C34" s="109" t="s">
        <v>128</v>
      </c>
      <c r="D34" s="63">
        <v>0</v>
      </c>
      <c r="E34" s="114">
        <v>2000</v>
      </c>
      <c r="F34" s="114">
        <v>0</v>
      </c>
      <c r="G34" s="98">
        <v>803.01</v>
      </c>
      <c r="H34" s="100">
        <v>0</v>
      </c>
      <c r="I34" s="101">
        <f t="shared" si="3"/>
        <v>40.150500000000001</v>
      </c>
    </row>
    <row r="35" spans="1:12" s="53" customFormat="1" x14ac:dyDescent="0.25">
      <c r="A35" s="67" t="s">
        <v>106</v>
      </c>
      <c r="B35" s="111">
        <v>3293</v>
      </c>
      <c r="C35" s="109" t="s">
        <v>74</v>
      </c>
      <c r="D35" s="63">
        <v>90</v>
      </c>
      <c r="E35" s="114">
        <v>500</v>
      </c>
      <c r="F35" s="114">
        <v>0</v>
      </c>
      <c r="G35" s="98">
        <v>0</v>
      </c>
      <c r="H35" s="100">
        <f t="shared" si="2"/>
        <v>0</v>
      </c>
      <c r="I35" s="101">
        <f t="shared" si="3"/>
        <v>0</v>
      </c>
    </row>
    <row r="36" spans="1:12" s="53" customFormat="1" x14ac:dyDescent="0.25">
      <c r="A36" s="67" t="s">
        <v>107</v>
      </c>
      <c r="B36" s="111">
        <v>3294</v>
      </c>
      <c r="C36" s="109" t="s">
        <v>129</v>
      </c>
      <c r="D36" s="63">
        <v>185</v>
      </c>
      <c r="E36" s="114">
        <v>185</v>
      </c>
      <c r="F36" s="114">
        <v>0</v>
      </c>
      <c r="G36" s="98">
        <v>185</v>
      </c>
      <c r="H36" s="100">
        <f t="shared" si="2"/>
        <v>100</v>
      </c>
      <c r="I36" s="101">
        <f t="shared" si="3"/>
        <v>100</v>
      </c>
    </row>
    <row r="37" spans="1:12" s="53" customFormat="1" x14ac:dyDescent="0.25">
      <c r="A37" s="67" t="s">
        <v>108</v>
      </c>
      <c r="B37" s="111">
        <v>3295</v>
      </c>
      <c r="C37" s="109" t="s">
        <v>130</v>
      </c>
      <c r="D37" s="63">
        <v>33.18</v>
      </c>
      <c r="E37" s="114">
        <v>327.44</v>
      </c>
      <c r="F37" s="114">
        <v>0</v>
      </c>
      <c r="G37" s="98">
        <v>219.07</v>
      </c>
      <c r="H37" s="100">
        <f t="shared" si="2"/>
        <v>660.24713682941524</v>
      </c>
      <c r="I37" s="101">
        <f t="shared" si="3"/>
        <v>66.903860249205962</v>
      </c>
    </row>
    <row r="38" spans="1:12" s="53" customFormat="1" x14ac:dyDescent="0.25">
      <c r="A38" s="67" t="s">
        <v>109</v>
      </c>
      <c r="B38" s="111">
        <v>3299</v>
      </c>
      <c r="C38" s="109" t="s">
        <v>131</v>
      </c>
      <c r="D38" s="63">
        <v>100</v>
      </c>
      <c r="E38" s="114">
        <v>1200</v>
      </c>
      <c r="F38" s="114">
        <v>0</v>
      </c>
      <c r="G38" s="98">
        <v>770.7</v>
      </c>
      <c r="H38" s="100">
        <f t="shared" si="2"/>
        <v>770.7</v>
      </c>
      <c r="I38" s="101">
        <f t="shared" si="3"/>
        <v>64.224999999999994</v>
      </c>
    </row>
    <row r="39" spans="1:12" x14ac:dyDescent="0.25">
      <c r="A39" s="71"/>
      <c r="B39" s="103">
        <v>34</v>
      </c>
      <c r="C39" s="144" t="s">
        <v>75</v>
      </c>
      <c r="D39" s="113">
        <f>SUM(D40:D43)</f>
        <v>1942.22</v>
      </c>
      <c r="E39" s="113">
        <f t="shared" ref="E39:G39" si="6">SUM(E40:E43)</f>
        <v>2600</v>
      </c>
      <c r="F39" s="113">
        <f t="shared" si="6"/>
        <v>0</v>
      </c>
      <c r="G39" s="113">
        <f t="shared" si="6"/>
        <v>61309.09</v>
      </c>
      <c r="H39" s="94">
        <f t="shared" si="2"/>
        <v>3156.6501220253108</v>
      </c>
      <c r="I39" s="95">
        <f t="shared" si="3"/>
        <v>2358.041923076923</v>
      </c>
    </row>
    <row r="40" spans="1:12" x14ac:dyDescent="0.25">
      <c r="A40" s="124"/>
      <c r="B40" s="125">
        <v>343</v>
      </c>
      <c r="C40" s="126" t="s">
        <v>76</v>
      </c>
      <c r="D40" s="128"/>
      <c r="E40" s="129"/>
      <c r="F40" s="129"/>
      <c r="G40" s="129"/>
      <c r="H40" s="100">
        <v>0</v>
      </c>
      <c r="I40" s="101">
        <v>0</v>
      </c>
    </row>
    <row r="41" spans="1:12" x14ac:dyDescent="0.25">
      <c r="A41" s="67" t="s">
        <v>188</v>
      </c>
      <c r="B41" s="110">
        <v>3431</v>
      </c>
      <c r="C41" s="90" t="s">
        <v>77</v>
      </c>
      <c r="D41" s="63">
        <v>1942.22</v>
      </c>
      <c r="E41" s="114">
        <v>2600</v>
      </c>
      <c r="F41" s="114">
        <v>0</v>
      </c>
      <c r="G41" s="98">
        <v>2339.84</v>
      </c>
      <c r="H41" s="100">
        <f t="shared" si="2"/>
        <v>120.47244905314538</v>
      </c>
      <c r="I41" s="101">
        <f t="shared" si="3"/>
        <v>89.993846153846164</v>
      </c>
    </row>
    <row r="42" spans="1:12" s="53" customFormat="1" x14ac:dyDescent="0.25">
      <c r="A42" s="67"/>
      <c r="B42" s="110">
        <v>3422</v>
      </c>
      <c r="C42" s="90" t="s">
        <v>551</v>
      </c>
      <c r="D42" s="63">
        <v>0</v>
      </c>
      <c r="E42" s="114">
        <v>0</v>
      </c>
      <c r="F42" s="114">
        <v>0</v>
      </c>
      <c r="G42" s="98">
        <v>58969.25</v>
      </c>
      <c r="H42" s="100">
        <v>0</v>
      </c>
      <c r="I42" s="101">
        <v>0</v>
      </c>
    </row>
    <row r="43" spans="1:12" x14ac:dyDescent="0.25">
      <c r="A43" s="67"/>
      <c r="B43" s="110">
        <v>3433</v>
      </c>
      <c r="C43" s="90" t="s">
        <v>78</v>
      </c>
      <c r="D43" s="114"/>
      <c r="E43" s="114"/>
      <c r="F43" s="114"/>
      <c r="G43" s="98"/>
      <c r="H43" s="100">
        <v>0</v>
      </c>
      <c r="I43" s="101">
        <v>0</v>
      </c>
    </row>
    <row r="44" spans="1:12" x14ac:dyDescent="0.25">
      <c r="A44" s="71"/>
      <c r="B44" s="103">
        <v>42</v>
      </c>
      <c r="C44" s="87" t="s">
        <v>86</v>
      </c>
      <c r="D44" s="113">
        <f>SUM(D45:D48)</f>
        <v>3056.56</v>
      </c>
      <c r="E44" s="113">
        <f t="shared" ref="E44:G44" si="7">SUM(E45:E48)</f>
        <v>6000</v>
      </c>
      <c r="F44" s="113">
        <f t="shared" si="7"/>
        <v>0</v>
      </c>
      <c r="G44" s="113">
        <f t="shared" si="7"/>
        <v>6000</v>
      </c>
      <c r="H44" s="94">
        <f t="shared" si="2"/>
        <v>196.29910749339126</v>
      </c>
      <c r="I44" s="95">
        <f t="shared" si="3"/>
        <v>100</v>
      </c>
    </row>
    <row r="45" spans="1:12" s="53" customFormat="1" x14ac:dyDescent="0.25">
      <c r="A45" s="351"/>
      <c r="B45" s="110">
        <v>4221</v>
      </c>
      <c r="C45" s="90" t="s">
        <v>292</v>
      </c>
      <c r="D45" s="114"/>
      <c r="E45" s="114">
        <v>4000</v>
      </c>
      <c r="F45" s="114"/>
      <c r="G45" s="98">
        <v>3072.67</v>
      </c>
      <c r="H45" s="100">
        <v>0</v>
      </c>
      <c r="I45" s="101">
        <f t="shared" si="3"/>
        <v>76.816749999999999</v>
      </c>
    </row>
    <row r="46" spans="1:12" x14ac:dyDescent="0.25">
      <c r="A46" s="67" t="s">
        <v>134</v>
      </c>
      <c r="B46" s="110">
        <v>4227</v>
      </c>
      <c r="C46" s="90" t="s">
        <v>517</v>
      </c>
      <c r="D46" s="63">
        <v>3056.56</v>
      </c>
      <c r="E46" s="114">
        <v>2000</v>
      </c>
      <c r="F46" s="114">
        <v>0</v>
      </c>
      <c r="G46" s="98">
        <v>2927.33</v>
      </c>
      <c r="H46" s="100">
        <f t="shared" si="2"/>
        <v>95.772044389771509</v>
      </c>
      <c r="I46" s="101">
        <f t="shared" si="3"/>
        <v>146.3665</v>
      </c>
    </row>
    <row r="47" spans="1:12" s="53" customFormat="1" x14ac:dyDescent="0.25">
      <c r="A47" s="67" t="s">
        <v>135</v>
      </c>
      <c r="B47" s="110">
        <v>4262</v>
      </c>
      <c r="C47" s="90" t="s">
        <v>132</v>
      </c>
      <c r="D47" s="63"/>
      <c r="E47" s="114"/>
      <c r="F47" s="114"/>
      <c r="G47" s="98"/>
      <c r="H47" s="100">
        <v>0</v>
      </c>
      <c r="I47" s="101">
        <v>0</v>
      </c>
    </row>
    <row r="48" spans="1:12" s="53" customFormat="1" x14ac:dyDescent="0.25">
      <c r="A48" s="72" t="s">
        <v>136</v>
      </c>
      <c r="B48" s="110">
        <v>4212</v>
      </c>
      <c r="C48" s="90" t="s">
        <v>133</v>
      </c>
      <c r="D48" s="63">
        <v>0</v>
      </c>
      <c r="E48" s="114"/>
      <c r="F48" s="114"/>
      <c r="G48" s="98"/>
      <c r="H48" s="100">
        <v>0</v>
      </c>
      <c r="I48" s="101">
        <v>0</v>
      </c>
      <c r="L48" s="31"/>
    </row>
    <row r="49" spans="1:9" s="53" customFormat="1" x14ac:dyDescent="0.25">
      <c r="A49" s="490" t="s">
        <v>111</v>
      </c>
      <c r="B49" s="491"/>
      <c r="C49" s="366"/>
      <c r="D49" s="367"/>
      <c r="E49" s="367"/>
      <c r="F49" s="367"/>
      <c r="G49" s="368"/>
      <c r="H49" s="350"/>
      <c r="I49" s="359"/>
    </row>
    <row r="50" spans="1:9" s="53" customFormat="1" ht="20.25" customHeight="1" x14ac:dyDescent="0.25">
      <c r="A50" s="492" t="s">
        <v>173</v>
      </c>
      <c r="B50" s="493"/>
      <c r="C50" s="117" t="s">
        <v>121</v>
      </c>
      <c r="D50" s="90"/>
      <c r="E50" s="90"/>
      <c r="F50" s="90"/>
      <c r="G50" s="92"/>
      <c r="H50" s="100"/>
      <c r="I50" s="101"/>
    </row>
    <row r="51" spans="1:9" s="53" customFormat="1" ht="19.5" customHeight="1" x14ac:dyDescent="0.25">
      <c r="A51" s="492" t="s">
        <v>119</v>
      </c>
      <c r="B51" s="493"/>
      <c r="C51" s="117" t="s">
        <v>122</v>
      </c>
      <c r="D51" s="118"/>
      <c r="E51" s="118"/>
      <c r="F51" s="118"/>
      <c r="G51" s="91"/>
      <c r="H51" s="100"/>
      <c r="I51" s="101"/>
    </row>
    <row r="52" spans="1:9" x14ac:dyDescent="0.25">
      <c r="A52" s="487"/>
      <c r="B52" s="488"/>
      <c r="C52" s="489"/>
      <c r="D52" s="116"/>
      <c r="E52" s="93"/>
      <c r="F52" s="93"/>
      <c r="G52" s="93"/>
      <c r="H52" s="93"/>
      <c r="I52" s="363"/>
    </row>
    <row r="53" spans="1:9" ht="19.5" customHeight="1" x14ac:dyDescent="0.25">
      <c r="A53" s="65"/>
      <c r="B53" s="49" t="s">
        <v>190</v>
      </c>
      <c r="C53" s="112" t="s">
        <v>120</v>
      </c>
      <c r="D53" s="113"/>
      <c r="E53" s="94"/>
      <c r="F53" s="94"/>
      <c r="G53" s="94"/>
      <c r="H53" s="94"/>
      <c r="I53" s="95"/>
    </row>
    <row r="54" spans="1:9" s="53" customFormat="1" ht="15" customHeight="1" x14ac:dyDescent="0.25">
      <c r="A54" s="65"/>
      <c r="B54" s="49" t="s">
        <v>125</v>
      </c>
      <c r="C54" s="49" t="s">
        <v>126</v>
      </c>
      <c r="D54" s="113">
        <f>D55+D92</f>
        <v>10876.800000000001</v>
      </c>
      <c r="E54" s="113">
        <f>E55+E92</f>
        <v>120600</v>
      </c>
      <c r="F54" s="113">
        <f t="shared" ref="F54" si="8">F55+F92</f>
        <v>0</v>
      </c>
      <c r="G54" s="113">
        <f>G55+G92</f>
        <v>162788.13999999998</v>
      </c>
      <c r="H54" s="94">
        <f t="shared" ref="H54:H109" si="9">G54/D54*100</f>
        <v>1496.6547146219475</v>
      </c>
      <c r="I54" s="95">
        <f t="shared" ref="I54:I112" si="10">G54/E54*100</f>
        <v>134.98187396351574</v>
      </c>
    </row>
    <row r="55" spans="1:9" s="53" customFormat="1" ht="15" customHeight="1" x14ac:dyDescent="0.25">
      <c r="A55" s="65"/>
      <c r="B55" s="73">
        <v>3</v>
      </c>
      <c r="C55" s="73" t="s">
        <v>3</v>
      </c>
      <c r="D55" s="113">
        <f>D56+D57+D58</f>
        <v>10785.730000000001</v>
      </c>
      <c r="E55" s="113">
        <f t="shared" ref="E55:G55" si="11">E56+E57+E58</f>
        <v>120376</v>
      </c>
      <c r="F55" s="113">
        <f t="shared" si="11"/>
        <v>0</v>
      </c>
      <c r="G55" s="113">
        <f t="shared" si="11"/>
        <v>157458.84</v>
      </c>
      <c r="H55" s="94">
        <f t="shared" si="9"/>
        <v>1459.8811577890415</v>
      </c>
      <c r="I55" s="95">
        <f t="shared" si="10"/>
        <v>130.80584169601914</v>
      </c>
    </row>
    <row r="56" spans="1:9" s="53" customFormat="1" ht="15" customHeight="1" x14ac:dyDescent="0.25">
      <c r="A56" s="65"/>
      <c r="B56" s="73">
        <v>31</v>
      </c>
      <c r="C56" s="73" t="s">
        <v>4</v>
      </c>
      <c r="D56" s="113">
        <f>SUM(D59:D64)</f>
        <v>0</v>
      </c>
      <c r="E56" s="113">
        <f>SUM(E59:E64)</f>
        <v>55151.44</v>
      </c>
      <c r="F56" s="113">
        <f t="shared" ref="F56" si="12">SUM(F59:F64)</f>
        <v>0</v>
      </c>
      <c r="G56" s="113">
        <f>SUM(G59:G64)</f>
        <v>36139.270000000004</v>
      </c>
      <c r="H56" s="94">
        <v>0</v>
      </c>
      <c r="I56" s="95">
        <f t="shared" si="10"/>
        <v>65.527337092195609</v>
      </c>
    </row>
    <row r="57" spans="1:9" s="53" customFormat="1" ht="15" customHeight="1" x14ac:dyDescent="0.25">
      <c r="A57" s="65"/>
      <c r="B57" s="73">
        <v>32</v>
      </c>
      <c r="C57" s="73" t="s">
        <v>10</v>
      </c>
      <c r="D57" s="113">
        <f>D65+D69+D76+D85</f>
        <v>10785.730000000001</v>
      </c>
      <c r="E57" s="113">
        <f>E65+E69+E76+E85</f>
        <v>63724.56</v>
      </c>
      <c r="F57" s="113">
        <f t="shared" ref="F57" si="13">F65+F69+F76+F85</f>
        <v>0</v>
      </c>
      <c r="G57" s="113">
        <f>G65+G69+G76+G85</f>
        <v>104978.49</v>
      </c>
      <c r="H57" s="94">
        <f t="shared" si="9"/>
        <v>973.30908524504127</v>
      </c>
      <c r="I57" s="95">
        <f t="shared" si="10"/>
        <v>164.73788128156554</v>
      </c>
    </row>
    <row r="58" spans="1:9" s="53" customFormat="1" ht="15" customHeight="1" x14ac:dyDescent="0.25">
      <c r="A58" s="135"/>
      <c r="B58" s="136">
        <v>34</v>
      </c>
      <c r="C58" s="136" t="s">
        <v>182</v>
      </c>
      <c r="D58" s="128">
        <f>SUM(D91)</f>
        <v>0</v>
      </c>
      <c r="E58" s="128">
        <f t="shared" ref="E58:G58" si="14">SUM(E91)</f>
        <v>1500</v>
      </c>
      <c r="F58" s="128">
        <f t="shared" si="14"/>
        <v>0</v>
      </c>
      <c r="G58" s="128">
        <f t="shared" si="14"/>
        <v>16341.08</v>
      </c>
      <c r="H58" s="94">
        <v>0</v>
      </c>
      <c r="I58" s="95">
        <f t="shared" si="10"/>
        <v>1089.4053333333334</v>
      </c>
    </row>
    <row r="59" spans="1:9" s="53" customFormat="1" ht="15" customHeight="1" x14ac:dyDescent="0.25">
      <c r="A59" s="353"/>
      <c r="B59" s="354">
        <v>3111</v>
      </c>
      <c r="C59" s="355" t="s">
        <v>20</v>
      </c>
      <c r="D59" s="326">
        <v>0</v>
      </c>
      <c r="E59" s="114">
        <v>46045.62</v>
      </c>
      <c r="F59" s="114">
        <v>0</v>
      </c>
      <c r="G59" s="114">
        <v>23782.83</v>
      </c>
      <c r="H59" s="100">
        <v>0</v>
      </c>
      <c r="I59" s="101">
        <f t="shared" si="10"/>
        <v>51.650580446088036</v>
      </c>
    </row>
    <row r="60" spans="1:9" s="53" customFormat="1" ht="15" customHeight="1" x14ac:dyDescent="0.25">
      <c r="A60" s="353"/>
      <c r="B60" s="354">
        <v>3113</v>
      </c>
      <c r="C60" s="355" t="s">
        <v>530</v>
      </c>
      <c r="D60" s="326">
        <v>0</v>
      </c>
      <c r="E60" s="114">
        <v>1137.57</v>
      </c>
      <c r="F60" s="114">
        <v>0</v>
      </c>
      <c r="G60" s="114">
        <v>3239.22</v>
      </c>
      <c r="H60" s="100">
        <v>0</v>
      </c>
      <c r="I60" s="101">
        <f t="shared" si="10"/>
        <v>284.74907038687729</v>
      </c>
    </row>
    <row r="61" spans="1:9" s="53" customFormat="1" ht="15" customHeight="1" x14ac:dyDescent="0.25">
      <c r="A61" s="353"/>
      <c r="B61" s="354">
        <v>3114</v>
      </c>
      <c r="C61" s="355" t="s">
        <v>531</v>
      </c>
      <c r="D61" s="326">
        <v>0</v>
      </c>
      <c r="E61" s="114">
        <v>1143.25</v>
      </c>
      <c r="F61" s="114">
        <v>0</v>
      </c>
      <c r="G61" s="114">
        <v>3434.27</v>
      </c>
      <c r="H61" s="100">
        <v>0</v>
      </c>
      <c r="I61" s="101">
        <f t="shared" si="10"/>
        <v>300.39536409359283</v>
      </c>
    </row>
    <row r="62" spans="1:9" x14ac:dyDescent="0.25">
      <c r="A62" s="67" t="s">
        <v>137</v>
      </c>
      <c r="B62" s="68">
        <v>3121</v>
      </c>
      <c r="C62" s="169" t="s">
        <v>151</v>
      </c>
      <c r="D62" s="63">
        <v>0</v>
      </c>
      <c r="E62" s="98">
        <v>0</v>
      </c>
      <c r="F62" s="98">
        <v>0</v>
      </c>
      <c r="G62" s="98">
        <v>1800</v>
      </c>
      <c r="H62" s="100">
        <v>0</v>
      </c>
      <c r="I62" s="101">
        <v>0</v>
      </c>
    </row>
    <row r="63" spans="1:9" x14ac:dyDescent="0.25">
      <c r="A63" s="67" t="s">
        <v>138</v>
      </c>
      <c r="B63" s="68">
        <v>3132</v>
      </c>
      <c r="C63" s="109" t="s">
        <v>152</v>
      </c>
      <c r="D63" s="63">
        <v>0</v>
      </c>
      <c r="E63" s="98">
        <v>6825</v>
      </c>
      <c r="F63" s="98">
        <v>0</v>
      </c>
      <c r="G63" s="98">
        <v>3882.95</v>
      </c>
      <c r="H63" s="100">
        <v>0</v>
      </c>
      <c r="I63" s="101">
        <f t="shared" si="10"/>
        <v>56.893040293040286</v>
      </c>
    </row>
    <row r="64" spans="1:9" x14ac:dyDescent="0.25">
      <c r="A64" s="67" t="s">
        <v>139</v>
      </c>
      <c r="B64" s="68">
        <v>3133</v>
      </c>
      <c r="C64" s="109" t="s">
        <v>153</v>
      </c>
      <c r="D64" s="63">
        <v>0</v>
      </c>
      <c r="E64" s="98">
        <v>0</v>
      </c>
      <c r="F64" s="98">
        <v>0</v>
      </c>
      <c r="G64" s="98">
        <v>0</v>
      </c>
      <c r="H64" s="100">
        <v>0</v>
      </c>
      <c r="I64" s="101">
        <v>0</v>
      </c>
    </row>
    <row r="65" spans="1:9" s="53" customFormat="1" x14ac:dyDescent="0.25">
      <c r="A65" s="130"/>
      <c r="B65" s="136">
        <v>321</v>
      </c>
      <c r="C65" s="138" t="s">
        <v>21</v>
      </c>
      <c r="D65" s="137">
        <f>D66+D67+D68</f>
        <v>8.16</v>
      </c>
      <c r="E65" s="137">
        <f>E66+E67+E68</f>
        <v>2195</v>
      </c>
      <c r="F65" s="137">
        <f t="shared" ref="F65" si="15">F66+F67+F68</f>
        <v>0</v>
      </c>
      <c r="G65" s="137">
        <f>G66+G67+G68</f>
        <v>2640.1800000000003</v>
      </c>
      <c r="H65" s="94">
        <f t="shared" si="9"/>
        <v>32355.147058823532</v>
      </c>
      <c r="I65" s="95">
        <f t="shared" si="10"/>
        <v>120.28154897494308</v>
      </c>
    </row>
    <row r="66" spans="1:9" x14ac:dyDescent="0.25">
      <c r="A66" s="67" t="s">
        <v>140</v>
      </c>
      <c r="B66" s="68">
        <v>3211</v>
      </c>
      <c r="C66" s="109" t="s">
        <v>154</v>
      </c>
      <c r="D66" s="63">
        <v>8.16</v>
      </c>
      <c r="E66" s="114">
        <v>40</v>
      </c>
      <c r="F66" s="114">
        <v>0</v>
      </c>
      <c r="G66" s="98">
        <v>464.91</v>
      </c>
      <c r="H66" s="100">
        <f t="shared" si="9"/>
        <v>5697.4264705882351</v>
      </c>
      <c r="I66" s="101">
        <f t="shared" si="10"/>
        <v>1162.2750000000001</v>
      </c>
    </row>
    <row r="67" spans="1:9" s="53" customFormat="1" x14ac:dyDescent="0.25">
      <c r="A67" s="67"/>
      <c r="B67" s="68">
        <v>3212</v>
      </c>
      <c r="C67" s="109" t="s">
        <v>532</v>
      </c>
      <c r="D67" s="63">
        <v>0</v>
      </c>
      <c r="E67" s="114">
        <v>1655</v>
      </c>
      <c r="F67" s="114">
        <v>0</v>
      </c>
      <c r="G67" s="98">
        <v>929.25</v>
      </c>
      <c r="H67" s="100">
        <v>0</v>
      </c>
      <c r="I67" s="101">
        <f t="shared" si="10"/>
        <v>56.148036253776432</v>
      </c>
    </row>
    <row r="68" spans="1:9" x14ac:dyDescent="0.25">
      <c r="A68" s="67" t="s">
        <v>141</v>
      </c>
      <c r="B68" s="68">
        <v>3213</v>
      </c>
      <c r="C68" s="109" t="s">
        <v>155</v>
      </c>
      <c r="D68" s="63">
        <v>0</v>
      </c>
      <c r="E68" s="114">
        <v>500</v>
      </c>
      <c r="F68" s="114">
        <v>0</v>
      </c>
      <c r="G68" s="98">
        <v>1246.02</v>
      </c>
      <c r="H68" s="100">
        <v>0</v>
      </c>
      <c r="I68" s="101">
        <f t="shared" si="10"/>
        <v>249.20399999999998</v>
      </c>
    </row>
    <row r="69" spans="1:9" s="53" customFormat="1" x14ac:dyDescent="0.25">
      <c r="A69" s="124"/>
      <c r="B69" s="136">
        <v>322</v>
      </c>
      <c r="C69" s="170" t="s">
        <v>10</v>
      </c>
      <c r="D69" s="119">
        <f>SUM(D70:D75)</f>
        <v>9004.010000000002</v>
      </c>
      <c r="E69" s="119">
        <f>SUM(E70:E75)</f>
        <v>48829.56</v>
      </c>
      <c r="F69" s="119">
        <f t="shared" ref="F69" si="16">SUM(F70:F75)</f>
        <v>0</v>
      </c>
      <c r="G69" s="119">
        <f>SUM(G70:G75)</f>
        <v>57354.58</v>
      </c>
      <c r="H69" s="94">
        <f t="shared" si="9"/>
        <v>636.98929699100722</v>
      </c>
      <c r="I69" s="95">
        <f t="shared" si="10"/>
        <v>117.45872786893841</v>
      </c>
    </row>
    <row r="70" spans="1:9" x14ac:dyDescent="0.25">
      <c r="A70" s="67" t="s">
        <v>123</v>
      </c>
      <c r="B70" s="68">
        <v>3221</v>
      </c>
      <c r="C70" s="109" t="s">
        <v>156</v>
      </c>
      <c r="D70" s="63">
        <v>4.8499999999999996</v>
      </c>
      <c r="E70" s="98">
        <v>450</v>
      </c>
      <c r="F70" s="98">
        <v>0</v>
      </c>
      <c r="G70" s="98">
        <v>105.06</v>
      </c>
      <c r="H70" s="100">
        <f t="shared" si="9"/>
        <v>2166.1855670103096</v>
      </c>
      <c r="I70" s="101">
        <f t="shared" si="10"/>
        <v>23.346666666666668</v>
      </c>
    </row>
    <row r="71" spans="1:9" s="53" customFormat="1" x14ac:dyDescent="0.25">
      <c r="A71" s="67"/>
      <c r="B71" s="68">
        <v>3222</v>
      </c>
      <c r="C71" s="109" t="s">
        <v>533</v>
      </c>
      <c r="D71" s="63"/>
      <c r="E71" s="98">
        <v>40729.56</v>
      </c>
      <c r="F71" s="98">
        <v>0</v>
      </c>
      <c r="G71" s="98">
        <v>48974.81</v>
      </c>
      <c r="H71" s="100">
        <v>0</v>
      </c>
      <c r="I71" s="101">
        <f t="shared" si="10"/>
        <v>120.24389657045154</v>
      </c>
    </row>
    <row r="72" spans="1:9" x14ac:dyDescent="0.25">
      <c r="A72" s="67" t="s">
        <v>142</v>
      </c>
      <c r="B72" s="68">
        <v>3223</v>
      </c>
      <c r="C72" s="109" t="s">
        <v>63</v>
      </c>
      <c r="D72" s="63">
        <v>8996.0400000000009</v>
      </c>
      <c r="E72" s="114">
        <v>4350</v>
      </c>
      <c r="F72" s="114">
        <v>0</v>
      </c>
      <c r="G72" s="98">
        <v>4512.82</v>
      </c>
      <c r="H72" s="100">
        <f t="shared" si="9"/>
        <v>50.164516831850449</v>
      </c>
      <c r="I72" s="101">
        <f t="shared" si="10"/>
        <v>103.74298850574712</v>
      </c>
    </row>
    <row r="73" spans="1:9" x14ac:dyDescent="0.25">
      <c r="A73" s="67" t="s">
        <v>143</v>
      </c>
      <c r="B73" s="68">
        <v>3224</v>
      </c>
      <c r="C73" s="109" t="s">
        <v>157</v>
      </c>
      <c r="D73" s="63">
        <v>0</v>
      </c>
      <c r="E73" s="98">
        <v>100</v>
      </c>
      <c r="F73" s="98">
        <v>0</v>
      </c>
      <c r="G73" s="98">
        <v>82.55</v>
      </c>
      <c r="H73" s="100">
        <v>0</v>
      </c>
      <c r="I73" s="101">
        <f t="shared" si="10"/>
        <v>82.55</v>
      </c>
    </row>
    <row r="74" spans="1:9" s="53" customFormat="1" x14ac:dyDescent="0.25">
      <c r="A74" s="67" t="s">
        <v>144</v>
      </c>
      <c r="B74" s="68">
        <v>3225</v>
      </c>
      <c r="C74" s="109" t="s">
        <v>158</v>
      </c>
      <c r="D74" s="63">
        <v>3.12</v>
      </c>
      <c r="E74" s="98">
        <v>0</v>
      </c>
      <c r="F74" s="98">
        <v>0</v>
      </c>
      <c r="G74" s="98">
        <v>897.47</v>
      </c>
      <c r="H74" s="100">
        <f t="shared" si="9"/>
        <v>28765.064102564105</v>
      </c>
      <c r="I74" s="101">
        <v>0</v>
      </c>
    </row>
    <row r="75" spans="1:9" s="53" customFormat="1" x14ac:dyDescent="0.25">
      <c r="A75" s="67"/>
      <c r="B75" s="68">
        <v>3227</v>
      </c>
      <c r="C75" s="109" t="s">
        <v>88</v>
      </c>
      <c r="D75" s="63"/>
      <c r="E75" s="98">
        <v>3200</v>
      </c>
      <c r="F75" s="98">
        <v>0</v>
      </c>
      <c r="G75" s="98">
        <v>2781.87</v>
      </c>
      <c r="H75" s="100">
        <v>0</v>
      </c>
      <c r="I75" s="101">
        <f t="shared" si="10"/>
        <v>86.933437499999997</v>
      </c>
    </row>
    <row r="76" spans="1:9" s="53" customFormat="1" x14ac:dyDescent="0.25">
      <c r="A76" s="71"/>
      <c r="B76" s="73">
        <v>323</v>
      </c>
      <c r="C76" s="144" t="s">
        <v>65</v>
      </c>
      <c r="D76" s="119">
        <f>D77+D78+D79+D80+D81+D82+D83+D84</f>
        <v>1056.4100000000001</v>
      </c>
      <c r="E76" s="119">
        <f t="shared" ref="E76:F76" si="17">E77+E78+E79+E80+E81+E82+E83+E84</f>
        <v>7100</v>
      </c>
      <c r="F76" s="119">
        <f t="shared" si="17"/>
        <v>0</v>
      </c>
      <c r="G76" s="119">
        <f>G77+G78+G79+G80+G81+G82+G83+G84</f>
        <v>41716.090000000004</v>
      </c>
      <c r="H76" s="94">
        <f t="shared" si="9"/>
        <v>3948.8541380713928</v>
      </c>
      <c r="I76" s="95">
        <f t="shared" si="10"/>
        <v>587.5505633802818</v>
      </c>
    </row>
    <row r="77" spans="1:9" s="53" customFormat="1" x14ac:dyDescent="0.25">
      <c r="A77" s="67" t="s">
        <v>145</v>
      </c>
      <c r="B77" s="68">
        <v>3231</v>
      </c>
      <c r="C77" s="109" t="s">
        <v>505</v>
      </c>
      <c r="D77" s="63">
        <v>164.66</v>
      </c>
      <c r="E77" s="98">
        <v>550</v>
      </c>
      <c r="F77" s="98">
        <v>0</v>
      </c>
      <c r="G77" s="98">
        <v>8583.6299999999992</v>
      </c>
      <c r="H77" s="100">
        <f t="shared" si="9"/>
        <v>5212.941819506862</v>
      </c>
      <c r="I77" s="101">
        <f t="shared" si="10"/>
        <v>1560.6599999999999</v>
      </c>
    </row>
    <row r="78" spans="1:9" s="53" customFormat="1" x14ac:dyDescent="0.25">
      <c r="A78" s="67"/>
      <c r="B78" s="68">
        <v>3232</v>
      </c>
      <c r="C78" s="109" t="s">
        <v>522</v>
      </c>
      <c r="D78" s="63"/>
      <c r="E78" s="98">
        <v>550</v>
      </c>
      <c r="F78" s="98">
        <v>0</v>
      </c>
      <c r="G78" s="98">
        <v>14422.41</v>
      </c>
      <c r="H78" s="100">
        <v>0</v>
      </c>
      <c r="I78" s="101">
        <f t="shared" si="10"/>
        <v>2622.2563636363634</v>
      </c>
    </row>
    <row r="79" spans="1:9" s="53" customFormat="1" x14ac:dyDescent="0.25">
      <c r="A79" s="67"/>
      <c r="B79" s="68">
        <v>3233</v>
      </c>
      <c r="C79" s="109" t="s">
        <v>534</v>
      </c>
      <c r="D79" s="63"/>
      <c r="E79" s="98">
        <v>1000</v>
      </c>
      <c r="F79" s="98">
        <v>0</v>
      </c>
      <c r="G79" s="98">
        <v>8239.26</v>
      </c>
      <c r="H79" s="100">
        <v>0</v>
      </c>
      <c r="I79" s="101">
        <f t="shared" si="10"/>
        <v>823.92599999999993</v>
      </c>
    </row>
    <row r="80" spans="1:9" s="53" customFormat="1" x14ac:dyDescent="0.25">
      <c r="A80" s="67" t="s">
        <v>146</v>
      </c>
      <c r="B80" s="68">
        <v>3234</v>
      </c>
      <c r="C80" s="109" t="s">
        <v>159</v>
      </c>
      <c r="D80" s="63">
        <v>881.54</v>
      </c>
      <c r="E80" s="98">
        <v>50</v>
      </c>
      <c r="F80" s="98">
        <v>0</v>
      </c>
      <c r="G80" s="98">
        <v>504.92</v>
      </c>
      <c r="H80" s="100">
        <f t="shared" si="9"/>
        <v>57.277037910928605</v>
      </c>
      <c r="I80" s="101">
        <f t="shared" si="10"/>
        <v>1009.84</v>
      </c>
    </row>
    <row r="81" spans="1:9" s="53" customFormat="1" x14ac:dyDescent="0.25">
      <c r="A81" s="67" t="s">
        <v>147</v>
      </c>
      <c r="B81" s="68">
        <v>3237</v>
      </c>
      <c r="C81" s="109" t="s">
        <v>160</v>
      </c>
      <c r="D81" s="63">
        <v>0</v>
      </c>
      <c r="E81" s="98">
        <v>450</v>
      </c>
      <c r="F81" s="98">
        <v>0</v>
      </c>
      <c r="G81" s="98">
        <v>6511.67</v>
      </c>
      <c r="H81" s="100">
        <v>0</v>
      </c>
      <c r="I81" s="101">
        <f t="shared" si="10"/>
        <v>1447.0377777777778</v>
      </c>
    </row>
    <row r="82" spans="1:9" x14ac:dyDescent="0.25">
      <c r="A82" s="67" t="s">
        <v>148</v>
      </c>
      <c r="B82" s="68">
        <v>3238</v>
      </c>
      <c r="C82" s="109" t="s">
        <v>161</v>
      </c>
      <c r="D82" s="63">
        <v>10.210000000000001</v>
      </c>
      <c r="E82" s="114">
        <v>2000</v>
      </c>
      <c r="F82" s="114">
        <v>0</v>
      </c>
      <c r="G82" s="98">
        <v>3109.04</v>
      </c>
      <c r="H82" s="100">
        <f t="shared" si="9"/>
        <v>30450.930460333006</v>
      </c>
      <c r="I82" s="101">
        <f t="shared" si="10"/>
        <v>155.452</v>
      </c>
    </row>
    <row r="83" spans="1:9" x14ac:dyDescent="0.25">
      <c r="A83" s="67" t="s">
        <v>149</v>
      </c>
      <c r="B83" s="68">
        <v>3239</v>
      </c>
      <c r="C83" s="109" t="s">
        <v>162</v>
      </c>
      <c r="D83" s="63">
        <v>0</v>
      </c>
      <c r="E83" s="98">
        <v>0</v>
      </c>
      <c r="F83" s="98">
        <v>0</v>
      </c>
      <c r="G83" s="98">
        <v>345.16</v>
      </c>
      <c r="H83" s="100">
        <v>0</v>
      </c>
      <c r="I83" s="101">
        <v>0</v>
      </c>
    </row>
    <row r="84" spans="1:9" s="53" customFormat="1" x14ac:dyDescent="0.25">
      <c r="A84" s="67"/>
      <c r="B84" s="68">
        <v>3241</v>
      </c>
      <c r="C84" s="109" t="s">
        <v>278</v>
      </c>
      <c r="D84" s="63"/>
      <c r="E84" s="98">
        <v>2500</v>
      </c>
      <c r="F84" s="98">
        <v>0</v>
      </c>
      <c r="G84" s="98">
        <v>0</v>
      </c>
      <c r="H84" s="100">
        <v>0</v>
      </c>
      <c r="I84" s="101">
        <f t="shared" si="10"/>
        <v>0</v>
      </c>
    </row>
    <row r="85" spans="1:9" s="53" customFormat="1" x14ac:dyDescent="0.25">
      <c r="A85" s="71"/>
      <c r="B85" s="73">
        <v>329</v>
      </c>
      <c r="C85" s="144" t="s">
        <v>189</v>
      </c>
      <c r="D85" s="119">
        <f>D86+D87+D88+D89</f>
        <v>717.15</v>
      </c>
      <c r="E85" s="119">
        <f t="shared" ref="E85:F85" si="18">E86+E87+E88+E89</f>
        <v>5600</v>
      </c>
      <c r="F85" s="119">
        <f t="shared" si="18"/>
        <v>0</v>
      </c>
      <c r="G85" s="119">
        <f>G86+G87+G88+G89</f>
        <v>3267.64</v>
      </c>
      <c r="H85" s="94">
        <f t="shared" si="9"/>
        <v>455.642473680541</v>
      </c>
      <c r="I85" s="95">
        <f t="shared" si="10"/>
        <v>58.350714285714275</v>
      </c>
    </row>
    <row r="86" spans="1:9" x14ac:dyDescent="0.25">
      <c r="A86" s="67" t="s">
        <v>124</v>
      </c>
      <c r="B86" s="68">
        <v>3293</v>
      </c>
      <c r="C86" s="109" t="s">
        <v>163</v>
      </c>
      <c r="D86" s="63">
        <v>330.84</v>
      </c>
      <c r="E86" s="98">
        <v>600</v>
      </c>
      <c r="F86" s="98">
        <v>0</v>
      </c>
      <c r="G86" s="98">
        <v>617.48</v>
      </c>
      <c r="H86" s="100">
        <f t="shared" si="9"/>
        <v>186.6400677064442</v>
      </c>
      <c r="I86" s="101">
        <f t="shared" si="10"/>
        <v>102.91333333333334</v>
      </c>
    </row>
    <row r="87" spans="1:9" x14ac:dyDescent="0.25">
      <c r="A87" s="67" t="s">
        <v>150</v>
      </c>
      <c r="B87" s="68">
        <v>3294</v>
      </c>
      <c r="C87" s="109" t="s">
        <v>129</v>
      </c>
      <c r="D87" s="63">
        <v>0</v>
      </c>
      <c r="E87" s="98">
        <v>0</v>
      </c>
      <c r="F87" s="98">
        <v>0</v>
      </c>
      <c r="G87" s="98">
        <v>0</v>
      </c>
      <c r="H87" s="100">
        <v>0</v>
      </c>
      <c r="I87" s="101">
        <v>0</v>
      </c>
    </row>
    <row r="88" spans="1:9" s="53" customFormat="1" x14ac:dyDescent="0.25">
      <c r="A88" s="67"/>
      <c r="B88" s="68">
        <v>3295</v>
      </c>
      <c r="C88" s="109" t="s">
        <v>535</v>
      </c>
      <c r="D88" s="63">
        <v>0</v>
      </c>
      <c r="E88" s="98">
        <v>1800</v>
      </c>
      <c r="F88" s="98">
        <v>0</v>
      </c>
      <c r="G88" s="98">
        <v>0</v>
      </c>
      <c r="H88" s="100">
        <v>0</v>
      </c>
      <c r="I88" s="101">
        <f t="shared" si="10"/>
        <v>0</v>
      </c>
    </row>
    <row r="89" spans="1:9" x14ac:dyDescent="0.25">
      <c r="A89" s="67" t="s">
        <v>110</v>
      </c>
      <c r="B89" s="68">
        <v>3299</v>
      </c>
      <c r="C89" s="109" t="s">
        <v>73</v>
      </c>
      <c r="D89" s="63">
        <v>386.31</v>
      </c>
      <c r="E89" s="114">
        <v>3200</v>
      </c>
      <c r="F89" s="114">
        <v>0</v>
      </c>
      <c r="G89" s="98">
        <v>2650.16</v>
      </c>
      <c r="H89" s="100">
        <f t="shared" si="9"/>
        <v>686.0190002847454</v>
      </c>
      <c r="I89" s="101">
        <f t="shared" si="10"/>
        <v>82.817499999999995</v>
      </c>
    </row>
    <row r="90" spans="1:9" s="53" customFormat="1" x14ac:dyDescent="0.25">
      <c r="A90" s="71"/>
      <c r="B90" s="73">
        <v>34</v>
      </c>
      <c r="C90" s="171" t="s">
        <v>75</v>
      </c>
      <c r="D90" s="119">
        <f t="shared" ref="D90" si="19">SUM(D91)</f>
        <v>0</v>
      </c>
      <c r="E90" s="119">
        <f t="shared" ref="E90" si="20">SUM(E91)</f>
        <v>1500</v>
      </c>
      <c r="F90" s="119">
        <f t="shared" ref="F90" si="21">SUM(F91)</f>
        <v>0</v>
      </c>
      <c r="G90" s="119">
        <f t="shared" ref="G90" si="22">SUM(G91)</f>
        <v>16341.08</v>
      </c>
      <c r="H90" s="94">
        <v>0</v>
      </c>
      <c r="I90" s="95">
        <f t="shared" si="10"/>
        <v>1089.4053333333334</v>
      </c>
    </row>
    <row r="91" spans="1:9" s="53" customFormat="1" x14ac:dyDescent="0.25">
      <c r="A91" s="67"/>
      <c r="B91" s="68">
        <v>3434</v>
      </c>
      <c r="C91" s="109" t="s">
        <v>536</v>
      </c>
      <c r="D91" s="63">
        <v>0</v>
      </c>
      <c r="E91" s="114">
        <v>1500</v>
      </c>
      <c r="F91" s="114">
        <v>0</v>
      </c>
      <c r="G91" s="98">
        <v>16341.08</v>
      </c>
      <c r="H91" s="100">
        <v>0</v>
      </c>
      <c r="I91" s="101">
        <f t="shared" si="10"/>
        <v>1089.4053333333334</v>
      </c>
    </row>
    <row r="92" spans="1:9" s="53" customFormat="1" x14ac:dyDescent="0.25">
      <c r="A92" s="71"/>
      <c r="B92" s="73">
        <v>4</v>
      </c>
      <c r="C92" s="171" t="s">
        <v>86</v>
      </c>
      <c r="D92" s="119">
        <f>SUM(D93:D98)</f>
        <v>91.07</v>
      </c>
      <c r="E92" s="119">
        <f t="shared" ref="E92:G92" si="23">SUM(E93:E98)</f>
        <v>224</v>
      </c>
      <c r="F92" s="119">
        <f t="shared" si="23"/>
        <v>0</v>
      </c>
      <c r="G92" s="119">
        <f t="shared" si="23"/>
        <v>5329.3</v>
      </c>
      <c r="H92" s="94">
        <f t="shared" si="9"/>
        <v>5851.8721862303728</v>
      </c>
      <c r="I92" s="95">
        <f t="shared" si="10"/>
        <v>2379.1517857142858</v>
      </c>
    </row>
    <row r="93" spans="1:9" s="53" customFormat="1" x14ac:dyDescent="0.25">
      <c r="A93" s="351"/>
      <c r="B93" s="354">
        <v>4221</v>
      </c>
      <c r="C93" s="356" t="s">
        <v>292</v>
      </c>
      <c r="D93" s="192">
        <v>0</v>
      </c>
      <c r="E93" s="192">
        <v>224</v>
      </c>
      <c r="F93" s="192">
        <v>0</v>
      </c>
      <c r="G93" s="192">
        <v>514</v>
      </c>
      <c r="H93" s="100">
        <v>0</v>
      </c>
      <c r="I93" s="101">
        <f t="shared" si="10"/>
        <v>229.46428571428572</v>
      </c>
    </row>
    <row r="94" spans="1:9" s="53" customFormat="1" x14ac:dyDescent="0.25">
      <c r="A94" s="67" t="s">
        <v>164</v>
      </c>
      <c r="B94" s="68">
        <v>4227</v>
      </c>
      <c r="C94" s="172" t="s">
        <v>169</v>
      </c>
      <c r="D94" s="63">
        <v>0</v>
      </c>
      <c r="E94" s="114">
        <v>0</v>
      </c>
      <c r="F94" s="114">
        <v>0</v>
      </c>
      <c r="G94" s="98">
        <v>4763.28</v>
      </c>
      <c r="H94" s="100">
        <v>0</v>
      </c>
      <c r="I94" s="101">
        <v>0</v>
      </c>
    </row>
    <row r="95" spans="1:9" s="53" customFormat="1" x14ac:dyDescent="0.25">
      <c r="A95" s="67" t="s">
        <v>165</v>
      </c>
      <c r="B95" s="68">
        <v>4241</v>
      </c>
      <c r="C95" s="109" t="s">
        <v>170</v>
      </c>
      <c r="D95" s="63">
        <v>0</v>
      </c>
      <c r="E95" s="114">
        <v>0</v>
      </c>
      <c r="F95" s="114">
        <v>0</v>
      </c>
      <c r="G95" s="98">
        <v>52.02</v>
      </c>
      <c r="H95" s="100">
        <v>0</v>
      </c>
      <c r="I95" s="101">
        <v>0</v>
      </c>
    </row>
    <row r="96" spans="1:9" s="53" customFormat="1" x14ac:dyDescent="0.25">
      <c r="A96" s="67" t="s">
        <v>166</v>
      </c>
      <c r="B96" s="68">
        <v>4212</v>
      </c>
      <c r="C96" s="109" t="s">
        <v>171</v>
      </c>
      <c r="D96" s="63">
        <v>0</v>
      </c>
      <c r="E96" s="114">
        <v>0</v>
      </c>
      <c r="F96" s="114">
        <v>0</v>
      </c>
      <c r="G96" s="98">
        <v>0</v>
      </c>
      <c r="H96" s="100">
        <v>0</v>
      </c>
      <c r="I96" s="101">
        <v>0</v>
      </c>
    </row>
    <row r="97" spans="1:9" s="53" customFormat="1" x14ac:dyDescent="0.25">
      <c r="A97" s="67"/>
      <c r="B97" s="68"/>
      <c r="C97" s="109"/>
      <c r="D97" s="63"/>
      <c r="E97" s="114"/>
      <c r="F97" s="114"/>
      <c r="G97" s="98"/>
      <c r="H97" s="100">
        <v>0</v>
      </c>
      <c r="I97" s="101">
        <v>0</v>
      </c>
    </row>
    <row r="98" spans="1:9" s="53" customFormat="1" x14ac:dyDescent="0.25">
      <c r="A98" s="67" t="s">
        <v>167</v>
      </c>
      <c r="B98" s="134">
        <v>9222</v>
      </c>
      <c r="C98" s="173" t="s">
        <v>191</v>
      </c>
      <c r="D98" s="434">
        <v>91.07</v>
      </c>
      <c r="E98" s="139"/>
      <c r="F98" s="139"/>
      <c r="G98" s="140"/>
      <c r="H98" s="100">
        <v>0</v>
      </c>
      <c r="I98" s="101">
        <v>0</v>
      </c>
    </row>
    <row r="99" spans="1:9" s="53" customFormat="1" x14ac:dyDescent="0.25">
      <c r="A99" s="483" t="s">
        <v>111</v>
      </c>
      <c r="B99" s="484"/>
      <c r="C99" s="71"/>
      <c r="D99" s="96"/>
      <c r="E99" s="115"/>
      <c r="F99" s="115"/>
      <c r="G99" s="102"/>
      <c r="H99" s="94"/>
      <c r="I99" s="95"/>
    </row>
    <row r="100" spans="1:9" s="53" customFormat="1" ht="15" customHeight="1" x14ac:dyDescent="0.25">
      <c r="A100" s="485" t="s">
        <v>173</v>
      </c>
      <c r="B100" s="486"/>
      <c r="C100" s="66" t="s">
        <v>121</v>
      </c>
      <c r="D100" s="99"/>
      <c r="E100" s="97"/>
      <c r="F100" s="97"/>
      <c r="G100" s="98"/>
      <c r="H100" s="100"/>
      <c r="I100" s="101"/>
    </row>
    <row r="101" spans="1:9" s="53" customFormat="1" ht="15" customHeight="1" x14ac:dyDescent="0.25">
      <c r="A101" s="485" t="s">
        <v>119</v>
      </c>
      <c r="B101" s="486"/>
      <c r="C101" s="66" t="s">
        <v>122</v>
      </c>
      <c r="D101" s="99"/>
      <c r="E101" s="97"/>
      <c r="F101" s="97"/>
      <c r="G101" s="98"/>
      <c r="H101" s="100"/>
      <c r="I101" s="101"/>
    </row>
    <row r="102" spans="1:9" ht="25.5" customHeight="1" x14ac:dyDescent="0.25">
      <c r="A102" s="142"/>
      <c r="B102" s="80" t="s">
        <v>192</v>
      </c>
      <c r="C102" s="112" t="s">
        <v>174</v>
      </c>
      <c r="D102" s="113"/>
      <c r="E102" s="94"/>
      <c r="F102" s="94"/>
      <c r="G102" s="94"/>
      <c r="H102" s="94"/>
      <c r="I102" s="95"/>
    </row>
    <row r="103" spans="1:9" x14ac:dyDescent="0.25">
      <c r="A103" s="142"/>
      <c r="B103" s="75" t="s">
        <v>125</v>
      </c>
      <c r="C103" s="79" t="s">
        <v>58</v>
      </c>
      <c r="D103" s="113">
        <f>D104+D110+D112</f>
        <v>16</v>
      </c>
      <c r="E103" s="113">
        <f>E104+E110+E112</f>
        <v>5600</v>
      </c>
      <c r="F103" s="113">
        <f t="shared" ref="F103:G103" si="24">F104+F110+F112</f>
        <v>0</v>
      </c>
      <c r="G103" s="113">
        <f t="shared" si="24"/>
        <v>1368.3000000000002</v>
      </c>
      <c r="H103" s="94">
        <f t="shared" si="9"/>
        <v>8551.8750000000018</v>
      </c>
      <c r="I103" s="95">
        <f t="shared" si="10"/>
        <v>24.433928571428577</v>
      </c>
    </row>
    <row r="104" spans="1:9" x14ac:dyDescent="0.25">
      <c r="A104" s="142"/>
      <c r="B104" s="75">
        <v>32</v>
      </c>
      <c r="C104" s="51" t="s">
        <v>10</v>
      </c>
      <c r="D104" s="113">
        <f>SUM(D105:D109)</f>
        <v>16</v>
      </c>
      <c r="E104" s="113">
        <f t="shared" ref="E104:G104" si="25">SUM(E105:E109)</f>
        <v>4000</v>
      </c>
      <c r="F104" s="113">
        <f t="shared" si="25"/>
        <v>0</v>
      </c>
      <c r="G104" s="113">
        <f t="shared" si="25"/>
        <v>1368.3000000000002</v>
      </c>
      <c r="H104" s="94">
        <f t="shared" si="9"/>
        <v>8551.8750000000018</v>
      </c>
      <c r="I104" s="95">
        <f t="shared" si="10"/>
        <v>34.207500000000003</v>
      </c>
    </row>
    <row r="105" spans="1:9" x14ac:dyDescent="0.25">
      <c r="A105" s="67" t="s">
        <v>175</v>
      </c>
      <c r="B105" s="111">
        <v>3221</v>
      </c>
      <c r="C105" s="109" t="s">
        <v>156</v>
      </c>
      <c r="D105" s="63">
        <v>0</v>
      </c>
      <c r="E105" s="98">
        <v>2400</v>
      </c>
      <c r="F105" s="98">
        <v>0</v>
      </c>
      <c r="G105" s="98">
        <v>1257.8800000000001</v>
      </c>
      <c r="H105" s="100">
        <v>0</v>
      </c>
      <c r="I105" s="101">
        <f t="shared" si="10"/>
        <v>52.411666666666669</v>
      </c>
    </row>
    <row r="106" spans="1:9" x14ac:dyDescent="0.25">
      <c r="A106" s="67" t="s">
        <v>176</v>
      </c>
      <c r="B106" s="111">
        <v>3231</v>
      </c>
      <c r="C106" s="109" t="s">
        <v>505</v>
      </c>
      <c r="D106" s="63">
        <v>0</v>
      </c>
      <c r="E106" s="98">
        <v>100</v>
      </c>
      <c r="F106" s="98">
        <v>0</v>
      </c>
      <c r="G106" s="98">
        <v>110.42</v>
      </c>
      <c r="H106" s="100">
        <v>0</v>
      </c>
      <c r="I106" s="101">
        <f t="shared" si="10"/>
        <v>110.42</v>
      </c>
    </row>
    <row r="107" spans="1:9" x14ac:dyDescent="0.25">
      <c r="A107" s="67" t="s">
        <v>177</v>
      </c>
      <c r="B107" s="111">
        <v>3232</v>
      </c>
      <c r="C107" s="109" t="s">
        <v>180</v>
      </c>
      <c r="D107" s="63">
        <v>0</v>
      </c>
      <c r="E107" s="98">
        <v>500</v>
      </c>
      <c r="F107" s="98">
        <v>0</v>
      </c>
      <c r="G107" s="98">
        <f>G108</f>
        <v>0</v>
      </c>
      <c r="H107" s="100">
        <v>0</v>
      </c>
      <c r="I107" s="101">
        <f t="shared" si="10"/>
        <v>0</v>
      </c>
    </row>
    <row r="108" spans="1:9" x14ac:dyDescent="0.25">
      <c r="A108" s="67" t="s">
        <v>178</v>
      </c>
      <c r="B108" s="111">
        <v>3235</v>
      </c>
      <c r="C108" s="109" t="s">
        <v>181</v>
      </c>
      <c r="D108" s="63">
        <v>0</v>
      </c>
      <c r="E108" s="114">
        <v>0</v>
      </c>
      <c r="F108" s="114">
        <v>0</v>
      </c>
      <c r="G108" s="98">
        <v>0</v>
      </c>
      <c r="H108" s="100">
        <v>0</v>
      </c>
      <c r="I108" s="101">
        <v>0</v>
      </c>
    </row>
    <row r="109" spans="1:9" x14ac:dyDescent="0.25">
      <c r="A109" s="67" t="s">
        <v>179</v>
      </c>
      <c r="B109" s="111">
        <v>3299</v>
      </c>
      <c r="C109" s="109" t="s">
        <v>73</v>
      </c>
      <c r="D109" s="63">
        <v>16</v>
      </c>
      <c r="E109" s="98">
        <v>1000</v>
      </c>
      <c r="F109" s="98">
        <v>0</v>
      </c>
      <c r="G109" s="98">
        <v>0</v>
      </c>
      <c r="H109" s="100">
        <f t="shared" si="9"/>
        <v>0</v>
      </c>
      <c r="I109" s="101">
        <f t="shared" si="10"/>
        <v>0</v>
      </c>
    </row>
    <row r="110" spans="1:9" x14ac:dyDescent="0.25">
      <c r="A110" s="71"/>
      <c r="B110" s="317">
        <v>34</v>
      </c>
      <c r="C110" s="318" t="s">
        <v>182</v>
      </c>
      <c r="D110" s="113">
        <f>D111</f>
        <v>0</v>
      </c>
      <c r="E110" s="113">
        <f t="shared" ref="E110:G110" si="26">E111</f>
        <v>0</v>
      </c>
      <c r="F110" s="113">
        <f t="shared" si="26"/>
        <v>0</v>
      </c>
      <c r="G110" s="113">
        <f t="shared" si="26"/>
        <v>0</v>
      </c>
      <c r="H110" s="94">
        <v>0</v>
      </c>
      <c r="I110" s="95">
        <v>0</v>
      </c>
    </row>
    <row r="111" spans="1:9" x14ac:dyDescent="0.25">
      <c r="A111" s="67"/>
      <c r="B111" s="111">
        <v>3431</v>
      </c>
      <c r="C111" s="109" t="s">
        <v>168</v>
      </c>
      <c r="D111" s="114">
        <v>0</v>
      </c>
      <c r="E111" s="98">
        <v>0</v>
      </c>
      <c r="F111" s="98">
        <v>0</v>
      </c>
      <c r="G111" s="98">
        <v>0</v>
      </c>
      <c r="H111" s="100">
        <v>0</v>
      </c>
      <c r="I111" s="101">
        <v>0</v>
      </c>
    </row>
    <row r="112" spans="1:9" s="53" customFormat="1" x14ac:dyDescent="0.25">
      <c r="A112" s="71"/>
      <c r="B112" s="317">
        <v>4</v>
      </c>
      <c r="C112" s="144" t="s">
        <v>489</v>
      </c>
      <c r="D112" s="113">
        <f>SUM(D113:D114)</f>
        <v>0</v>
      </c>
      <c r="E112" s="113">
        <f t="shared" ref="E112:G112" si="27">SUM(E113:E114)</f>
        <v>1600</v>
      </c>
      <c r="F112" s="113">
        <f t="shared" si="27"/>
        <v>0</v>
      </c>
      <c r="G112" s="113">
        <f t="shared" si="27"/>
        <v>0</v>
      </c>
      <c r="H112" s="94">
        <v>0</v>
      </c>
      <c r="I112" s="95">
        <f t="shared" si="10"/>
        <v>0</v>
      </c>
    </row>
    <row r="113" spans="1:9" s="53" customFormat="1" x14ac:dyDescent="0.25">
      <c r="A113" s="67" t="s">
        <v>183</v>
      </c>
      <c r="B113" s="68">
        <v>4227</v>
      </c>
      <c r="C113" s="74" t="s">
        <v>169</v>
      </c>
      <c r="D113" s="63">
        <v>0</v>
      </c>
      <c r="E113" s="114">
        <v>1600</v>
      </c>
      <c r="F113" s="114">
        <v>0</v>
      </c>
      <c r="G113" s="98">
        <v>0</v>
      </c>
      <c r="H113" s="100">
        <v>0</v>
      </c>
      <c r="I113" s="101">
        <f t="shared" ref="I113:I176" si="28">G113/E113*100</f>
        <v>0</v>
      </c>
    </row>
    <row r="114" spans="1:9" s="53" customFormat="1" x14ac:dyDescent="0.25">
      <c r="A114" s="67" t="s">
        <v>184</v>
      </c>
      <c r="B114" s="68">
        <v>9222</v>
      </c>
      <c r="C114" s="67" t="s">
        <v>172</v>
      </c>
      <c r="D114" s="114">
        <v>0</v>
      </c>
      <c r="E114" s="114">
        <v>0</v>
      </c>
      <c r="F114" s="114">
        <v>0</v>
      </c>
      <c r="G114" s="98">
        <v>0</v>
      </c>
      <c r="H114" s="100">
        <v>0</v>
      </c>
      <c r="I114" s="101">
        <v>0</v>
      </c>
    </row>
    <row r="115" spans="1:9" s="53" customFormat="1" x14ac:dyDescent="0.25">
      <c r="A115" s="214"/>
      <c r="B115" s="215"/>
      <c r="C115" s="142"/>
      <c r="D115" s="349"/>
      <c r="E115" s="349"/>
      <c r="F115" s="349"/>
      <c r="G115" s="362"/>
      <c r="H115" s="350"/>
      <c r="I115" s="359"/>
    </row>
    <row r="116" spans="1:9" s="53" customFormat="1" x14ac:dyDescent="0.25">
      <c r="A116" s="485" t="s">
        <v>173</v>
      </c>
      <c r="B116" s="486"/>
      <c r="C116" s="66" t="s">
        <v>121</v>
      </c>
      <c r="D116" s="99"/>
      <c r="E116" s="97"/>
      <c r="F116" s="97"/>
      <c r="G116" s="98"/>
      <c r="H116" s="100"/>
      <c r="I116" s="101"/>
    </row>
    <row r="117" spans="1:9" s="53" customFormat="1" x14ac:dyDescent="0.25">
      <c r="A117" s="485" t="s">
        <v>119</v>
      </c>
      <c r="B117" s="486"/>
      <c r="C117" s="66" t="s">
        <v>122</v>
      </c>
      <c r="D117" s="99"/>
      <c r="E117" s="97"/>
      <c r="F117" s="97"/>
      <c r="G117" s="98"/>
      <c r="H117" s="100"/>
      <c r="I117" s="101"/>
    </row>
    <row r="118" spans="1:9" ht="24" customHeight="1" x14ac:dyDescent="0.25">
      <c r="A118" s="205"/>
      <c r="B118" s="500" t="s">
        <v>207</v>
      </c>
      <c r="C118" s="500"/>
      <c r="D118" s="202"/>
      <c r="E118" s="93"/>
      <c r="F118" s="93"/>
      <c r="G118" s="93"/>
      <c r="H118" s="93"/>
      <c r="I118" s="363"/>
    </row>
    <row r="119" spans="1:9" s="53" customFormat="1" ht="24" customHeight="1" x14ac:dyDescent="0.25">
      <c r="A119" s="205"/>
      <c r="B119" s="201" t="s">
        <v>125</v>
      </c>
      <c r="C119" s="201" t="s">
        <v>58</v>
      </c>
      <c r="D119" s="202">
        <f>D120+D150</f>
        <v>1670902.26</v>
      </c>
      <c r="E119" s="202">
        <f>E120+E150</f>
        <v>2939435.1</v>
      </c>
      <c r="F119" s="202">
        <f>F120+F150</f>
        <v>0</v>
      </c>
      <c r="G119" s="202">
        <f>G120+G150</f>
        <v>2811527.3299999996</v>
      </c>
      <c r="H119" s="93">
        <f t="shared" ref="H119:H176" si="29">G119/D119*100</f>
        <v>168.26402102059518</v>
      </c>
      <c r="I119" s="363">
        <f t="shared" si="28"/>
        <v>95.648559480017084</v>
      </c>
    </row>
    <row r="120" spans="1:9" x14ac:dyDescent="0.25">
      <c r="A120" s="71"/>
      <c r="B120" s="108">
        <v>3</v>
      </c>
      <c r="C120" s="144" t="s">
        <v>58</v>
      </c>
      <c r="D120" s="113">
        <f>D121+D122</f>
        <v>1670902.26</v>
      </c>
      <c r="E120" s="113">
        <f>E121+E122</f>
        <v>2497345.14</v>
      </c>
      <c r="F120" s="113">
        <f t="shared" ref="F120:G120" si="30">F121+F122</f>
        <v>0</v>
      </c>
      <c r="G120" s="113">
        <f t="shared" si="30"/>
        <v>2335875.7599999998</v>
      </c>
      <c r="H120" s="94">
        <f t="shared" si="29"/>
        <v>139.79727096664527</v>
      </c>
      <c r="I120" s="95">
        <f t="shared" si="28"/>
        <v>93.534358650963227</v>
      </c>
    </row>
    <row r="121" spans="1:9" s="53" customFormat="1" x14ac:dyDescent="0.25">
      <c r="A121" s="71"/>
      <c r="B121" s="108">
        <v>32</v>
      </c>
      <c r="C121" s="144" t="s">
        <v>10</v>
      </c>
      <c r="D121" s="113">
        <f>SUM(D130:D149)</f>
        <v>45671.46</v>
      </c>
      <c r="E121" s="113">
        <f>SUM(E130:E149)</f>
        <v>87624.039999999979</v>
      </c>
      <c r="F121" s="113">
        <f>SUM(F130:F149)</f>
        <v>0</v>
      </c>
      <c r="G121" s="113">
        <f>SUM(G130:G149)</f>
        <v>52706</v>
      </c>
      <c r="H121" s="94">
        <f t="shared" si="29"/>
        <v>115.40248549093899</v>
      </c>
      <c r="I121" s="95">
        <f t="shared" si="28"/>
        <v>60.150159705030738</v>
      </c>
    </row>
    <row r="122" spans="1:9" x14ac:dyDescent="0.25">
      <c r="A122" s="71"/>
      <c r="B122" s="108">
        <v>31</v>
      </c>
      <c r="C122" s="144" t="s">
        <v>4</v>
      </c>
      <c r="D122" s="113">
        <f>SUM(D123:D129)</f>
        <v>1625230.8</v>
      </c>
      <c r="E122" s="113">
        <f>SUM(E123:E129)</f>
        <v>2409721.1</v>
      </c>
      <c r="F122" s="113">
        <f t="shared" ref="F122:G122" si="31">SUM(F123:F129)</f>
        <v>0</v>
      </c>
      <c r="G122" s="113">
        <f t="shared" si="31"/>
        <v>2283169.7599999998</v>
      </c>
      <c r="H122" s="94">
        <f t="shared" si="29"/>
        <v>140.48280158116617</v>
      </c>
      <c r="I122" s="95">
        <f t="shared" si="28"/>
        <v>94.7482992948852</v>
      </c>
    </row>
    <row r="123" spans="1:9" x14ac:dyDescent="0.25">
      <c r="A123" s="67" t="s">
        <v>193</v>
      </c>
      <c r="B123" s="110">
        <v>3111</v>
      </c>
      <c r="C123" s="90" t="s">
        <v>20</v>
      </c>
      <c r="D123" s="114">
        <v>1343811.62</v>
      </c>
      <c r="E123" s="114">
        <v>1901000</v>
      </c>
      <c r="F123" s="114">
        <v>0</v>
      </c>
      <c r="G123" s="98">
        <v>1787167.17</v>
      </c>
      <c r="H123" s="100">
        <f t="shared" si="29"/>
        <v>132.99238847183059</v>
      </c>
      <c r="I123" s="101">
        <f t="shared" si="28"/>
        <v>94.011950026301932</v>
      </c>
    </row>
    <row r="124" spans="1:9" s="53" customFormat="1" x14ac:dyDescent="0.25">
      <c r="A124" s="67"/>
      <c r="B124" s="110">
        <v>3113</v>
      </c>
      <c r="C124" s="90" t="s">
        <v>537</v>
      </c>
      <c r="D124" s="114">
        <v>0</v>
      </c>
      <c r="E124" s="114">
        <v>83500</v>
      </c>
      <c r="F124" s="114">
        <v>0</v>
      </c>
      <c r="G124" s="98">
        <v>77734.95</v>
      </c>
      <c r="H124" s="100">
        <v>0</v>
      </c>
      <c r="I124" s="101">
        <f t="shared" si="28"/>
        <v>93.095748502994013</v>
      </c>
    </row>
    <row r="125" spans="1:9" s="53" customFormat="1" x14ac:dyDescent="0.25">
      <c r="A125" s="67"/>
      <c r="B125" s="110">
        <v>3114</v>
      </c>
      <c r="C125" s="90" t="s">
        <v>531</v>
      </c>
      <c r="D125" s="114">
        <v>0</v>
      </c>
      <c r="E125" s="114">
        <v>43500</v>
      </c>
      <c r="F125" s="114">
        <v>0</v>
      </c>
      <c r="G125" s="98">
        <v>47099.360000000001</v>
      </c>
      <c r="H125" s="100">
        <v>0</v>
      </c>
      <c r="I125" s="101">
        <f t="shared" si="28"/>
        <v>108.27439080459772</v>
      </c>
    </row>
    <row r="126" spans="1:9" x14ac:dyDescent="0.25">
      <c r="A126" s="67" t="s">
        <v>194</v>
      </c>
      <c r="B126" s="110">
        <v>3121</v>
      </c>
      <c r="C126" s="90" t="s">
        <v>81</v>
      </c>
      <c r="D126" s="114">
        <v>62810.26</v>
      </c>
      <c r="E126" s="114">
        <v>67700</v>
      </c>
      <c r="F126" s="114">
        <v>0</v>
      </c>
      <c r="G126" s="98">
        <v>65757.279999999999</v>
      </c>
      <c r="H126" s="100">
        <f t="shared" si="29"/>
        <v>104.69194045686166</v>
      </c>
      <c r="I126" s="101">
        <f t="shared" si="28"/>
        <v>97.130398818316095</v>
      </c>
    </row>
    <row r="127" spans="1:9" s="53" customFormat="1" x14ac:dyDescent="0.25">
      <c r="A127" s="67" t="s">
        <v>195</v>
      </c>
      <c r="B127" s="174">
        <v>3131</v>
      </c>
      <c r="C127" s="90" t="s">
        <v>197</v>
      </c>
      <c r="D127" s="114">
        <v>0</v>
      </c>
      <c r="E127" s="98">
        <v>0</v>
      </c>
      <c r="F127" s="98">
        <v>0</v>
      </c>
      <c r="G127" s="98">
        <v>0</v>
      </c>
      <c r="H127" s="100">
        <v>0</v>
      </c>
      <c r="I127" s="101">
        <v>0</v>
      </c>
    </row>
    <row r="128" spans="1:9" x14ac:dyDescent="0.25">
      <c r="A128" s="67" t="s">
        <v>196</v>
      </c>
      <c r="B128" s="110">
        <v>3132</v>
      </c>
      <c r="C128" s="90" t="s">
        <v>82</v>
      </c>
      <c r="D128" s="114">
        <v>218608.92</v>
      </c>
      <c r="E128" s="114">
        <v>314004.78000000003</v>
      </c>
      <c r="F128" s="114">
        <v>0</v>
      </c>
      <c r="G128" s="98">
        <v>305394.68</v>
      </c>
      <c r="H128" s="100">
        <f t="shared" si="29"/>
        <v>139.6990937057829</v>
      </c>
      <c r="I128" s="101">
        <f t="shared" si="28"/>
        <v>97.257971678010747</v>
      </c>
    </row>
    <row r="129" spans="1:9" s="53" customFormat="1" ht="15.75" customHeight="1" x14ac:dyDescent="0.25">
      <c r="A129" s="67"/>
      <c r="B129" s="110">
        <v>3133</v>
      </c>
      <c r="C129" s="90" t="s">
        <v>538</v>
      </c>
      <c r="D129" s="114">
        <v>0</v>
      </c>
      <c r="E129" s="114">
        <v>16.32</v>
      </c>
      <c r="F129" s="114">
        <v>0</v>
      </c>
      <c r="G129" s="98">
        <v>16.32</v>
      </c>
      <c r="H129" s="100">
        <v>0</v>
      </c>
      <c r="I129" s="101">
        <f t="shared" si="28"/>
        <v>100</v>
      </c>
    </row>
    <row r="130" spans="1:9" s="53" customFormat="1" x14ac:dyDescent="0.25">
      <c r="A130" s="67"/>
      <c r="B130" s="110">
        <v>3211</v>
      </c>
      <c r="C130" s="90" t="s">
        <v>518</v>
      </c>
      <c r="D130" s="114">
        <v>0</v>
      </c>
      <c r="E130" s="114">
        <v>1190.4100000000001</v>
      </c>
      <c r="F130" s="114">
        <v>0</v>
      </c>
      <c r="G130" s="98">
        <v>691.27</v>
      </c>
      <c r="H130" s="100">
        <v>0</v>
      </c>
      <c r="I130" s="101">
        <f t="shared" si="28"/>
        <v>58.069908686922986</v>
      </c>
    </row>
    <row r="131" spans="1:9" s="53" customFormat="1" x14ac:dyDescent="0.25">
      <c r="A131" s="67"/>
      <c r="B131" s="110">
        <v>3212</v>
      </c>
      <c r="C131" s="90" t="s">
        <v>532</v>
      </c>
      <c r="D131" s="114">
        <v>0</v>
      </c>
      <c r="E131" s="114">
        <v>3606.6</v>
      </c>
      <c r="F131" s="114">
        <v>0</v>
      </c>
      <c r="G131" s="98">
        <v>3628.2</v>
      </c>
      <c r="H131" s="100">
        <v>0</v>
      </c>
      <c r="I131" s="101">
        <f t="shared" si="28"/>
        <v>100.59890201297621</v>
      </c>
    </row>
    <row r="132" spans="1:9" s="53" customFormat="1" x14ac:dyDescent="0.25">
      <c r="A132" s="67"/>
      <c r="B132" s="110">
        <v>3213</v>
      </c>
      <c r="C132" s="90" t="s">
        <v>155</v>
      </c>
      <c r="D132" s="114">
        <v>0</v>
      </c>
      <c r="E132" s="114">
        <v>2315.9499999999998</v>
      </c>
      <c r="F132" s="114">
        <v>0</v>
      </c>
      <c r="G132" s="98">
        <v>2694.05</v>
      </c>
      <c r="H132" s="100">
        <v>0</v>
      </c>
      <c r="I132" s="101">
        <f t="shared" si="28"/>
        <v>116.32591377188628</v>
      </c>
    </row>
    <row r="133" spans="1:9" s="53" customFormat="1" x14ac:dyDescent="0.25">
      <c r="A133" s="67"/>
      <c r="B133" s="110">
        <v>3221</v>
      </c>
      <c r="C133" s="90" t="s">
        <v>519</v>
      </c>
      <c r="D133" s="114">
        <v>0</v>
      </c>
      <c r="E133" s="114">
        <v>1288.58</v>
      </c>
      <c r="F133" s="114">
        <v>0</v>
      </c>
      <c r="G133" s="98">
        <v>1423.51</v>
      </c>
      <c r="H133" s="100">
        <v>0</v>
      </c>
      <c r="I133" s="101">
        <f t="shared" si="28"/>
        <v>110.47121637771811</v>
      </c>
    </row>
    <row r="134" spans="1:9" s="53" customFormat="1" x14ac:dyDescent="0.25">
      <c r="A134" s="67"/>
      <c r="B134" s="110">
        <v>3222</v>
      </c>
      <c r="C134" s="90" t="s">
        <v>520</v>
      </c>
      <c r="D134" s="114">
        <v>0</v>
      </c>
      <c r="E134" s="114">
        <v>11505.41</v>
      </c>
      <c r="F134" s="114">
        <v>0</v>
      </c>
      <c r="G134" s="98">
        <v>11282.28</v>
      </c>
      <c r="H134" s="100">
        <v>0</v>
      </c>
      <c r="I134" s="101">
        <f t="shared" si="28"/>
        <v>98.06065146744011</v>
      </c>
    </row>
    <row r="135" spans="1:9" s="53" customFormat="1" x14ac:dyDescent="0.25">
      <c r="A135" s="67"/>
      <c r="B135" s="110">
        <v>3224</v>
      </c>
      <c r="C135" s="90" t="s">
        <v>84</v>
      </c>
      <c r="D135" s="114">
        <v>0</v>
      </c>
      <c r="E135" s="114">
        <v>196</v>
      </c>
      <c r="F135" s="114">
        <v>0</v>
      </c>
      <c r="G135" s="98">
        <v>196</v>
      </c>
      <c r="H135" s="100">
        <v>0</v>
      </c>
      <c r="I135" s="101">
        <f t="shared" si="28"/>
        <v>100</v>
      </c>
    </row>
    <row r="136" spans="1:9" s="53" customFormat="1" x14ac:dyDescent="0.25">
      <c r="A136" s="67"/>
      <c r="B136" s="110">
        <v>3225</v>
      </c>
      <c r="C136" s="90" t="s">
        <v>158</v>
      </c>
      <c r="D136" s="114">
        <v>0</v>
      </c>
      <c r="E136" s="114">
        <v>60</v>
      </c>
      <c r="F136" s="114">
        <v>0</v>
      </c>
      <c r="G136" s="98">
        <v>6553.23</v>
      </c>
      <c r="H136" s="100">
        <v>0</v>
      </c>
      <c r="I136" s="101">
        <f t="shared" si="28"/>
        <v>10922.05</v>
      </c>
    </row>
    <row r="137" spans="1:9" s="53" customFormat="1" x14ac:dyDescent="0.25">
      <c r="A137" s="67"/>
      <c r="B137" s="110">
        <v>3231</v>
      </c>
      <c r="C137" s="90" t="s">
        <v>521</v>
      </c>
      <c r="D137" s="114">
        <v>0</v>
      </c>
      <c r="E137" s="114">
        <v>0</v>
      </c>
      <c r="F137" s="114">
        <v>0</v>
      </c>
      <c r="G137" s="98">
        <v>0</v>
      </c>
      <c r="H137" s="100">
        <v>0</v>
      </c>
      <c r="I137" s="101">
        <v>0</v>
      </c>
    </row>
    <row r="138" spans="1:9" s="53" customFormat="1" x14ac:dyDescent="0.25">
      <c r="A138" s="67"/>
      <c r="B138" s="110">
        <v>3232</v>
      </c>
      <c r="C138" s="90" t="s">
        <v>522</v>
      </c>
      <c r="D138" s="114">
        <v>0</v>
      </c>
      <c r="E138" s="114">
        <v>43800</v>
      </c>
      <c r="F138" s="114">
        <v>0</v>
      </c>
      <c r="G138" s="98">
        <v>4363.75</v>
      </c>
      <c r="H138" s="100">
        <v>0</v>
      </c>
      <c r="I138" s="101">
        <f t="shared" si="28"/>
        <v>9.9628995433789953</v>
      </c>
    </row>
    <row r="139" spans="1:9" s="53" customFormat="1" x14ac:dyDescent="0.25">
      <c r="A139" s="67"/>
      <c r="B139" s="110">
        <v>3233</v>
      </c>
      <c r="C139" s="90" t="s">
        <v>67</v>
      </c>
      <c r="D139" s="114">
        <v>0</v>
      </c>
      <c r="E139" s="114">
        <v>8080</v>
      </c>
      <c r="F139" s="114">
        <v>0</v>
      </c>
      <c r="G139" s="98">
        <v>4459.5600000000004</v>
      </c>
      <c r="H139" s="100">
        <v>0</v>
      </c>
      <c r="I139" s="101">
        <f t="shared" si="28"/>
        <v>55.192574257425754</v>
      </c>
    </row>
    <row r="140" spans="1:9" s="53" customFormat="1" x14ac:dyDescent="0.25">
      <c r="A140" s="67"/>
      <c r="B140" s="110">
        <v>3234</v>
      </c>
      <c r="C140" s="90" t="s">
        <v>159</v>
      </c>
      <c r="D140" s="114">
        <v>0</v>
      </c>
      <c r="E140" s="114">
        <v>1312.5</v>
      </c>
      <c r="F140" s="114">
        <v>0</v>
      </c>
      <c r="G140" s="98">
        <v>1312.5</v>
      </c>
      <c r="H140" s="100">
        <v>0</v>
      </c>
      <c r="I140" s="101">
        <f t="shared" si="28"/>
        <v>100</v>
      </c>
    </row>
    <row r="141" spans="1:9" s="53" customFormat="1" x14ac:dyDescent="0.25">
      <c r="A141" s="67"/>
      <c r="B141" s="110">
        <v>3235</v>
      </c>
      <c r="C141" s="90" t="s">
        <v>523</v>
      </c>
      <c r="D141" s="114">
        <v>0</v>
      </c>
      <c r="E141" s="114">
        <v>3291.76</v>
      </c>
      <c r="F141" s="114">
        <v>0</v>
      </c>
      <c r="G141" s="98">
        <v>3291.76</v>
      </c>
      <c r="H141" s="100">
        <v>0</v>
      </c>
      <c r="I141" s="101">
        <f t="shared" si="28"/>
        <v>100</v>
      </c>
    </row>
    <row r="142" spans="1:9" s="53" customFormat="1" x14ac:dyDescent="0.25">
      <c r="A142" s="67"/>
      <c r="B142" s="110">
        <v>3237</v>
      </c>
      <c r="C142" s="90" t="s">
        <v>160</v>
      </c>
      <c r="D142" s="114">
        <v>0</v>
      </c>
      <c r="E142" s="114">
        <v>4655</v>
      </c>
      <c r="F142" s="114">
        <v>0</v>
      </c>
      <c r="G142" s="98">
        <v>5052.5</v>
      </c>
      <c r="H142" s="100">
        <v>0</v>
      </c>
      <c r="I142" s="101">
        <f t="shared" si="28"/>
        <v>108.53920515574652</v>
      </c>
    </row>
    <row r="143" spans="1:9" s="53" customFormat="1" x14ac:dyDescent="0.25">
      <c r="A143" s="67"/>
      <c r="B143" s="110">
        <v>3238</v>
      </c>
      <c r="C143" s="90" t="s">
        <v>161</v>
      </c>
      <c r="D143" s="114">
        <v>0</v>
      </c>
      <c r="E143" s="114">
        <v>3187.5</v>
      </c>
      <c r="F143" s="114">
        <v>0</v>
      </c>
      <c r="G143" s="98">
        <v>0</v>
      </c>
      <c r="H143" s="100">
        <v>0</v>
      </c>
      <c r="I143" s="101">
        <f t="shared" si="28"/>
        <v>0</v>
      </c>
    </row>
    <row r="144" spans="1:9" s="53" customFormat="1" x14ac:dyDescent="0.25">
      <c r="A144" s="67"/>
      <c r="B144" s="110">
        <v>3239</v>
      </c>
      <c r="C144" s="90" t="s">
        <v>162</v>
      </c>
      <c r="D144" s="114">
        <v>0</v>
      </c>
      <c r="E144" s="114">
        <v>1390.83</v>
      </c>
      <c r="F144" s="114">
        <v>0</v>
      </c>
      <c r="G144" s="98">
        <v>1412.73</v>
      </c>
      <c r="H144" s="100">
        <v>0</v>
      </c>
      <c r="I144" s="101">
        <f t="shared" si="28"/>
        <v>101.57459933996248</v>
      </c>
    </row>
    <row r="145" spans="1:9" s="53" customFormat="1" x14ac:dyDescent="0.25">
      <c r="A145" s="67" t="s">
        <v>198</v>
      </c>
      <c r="B145" s="110">
        <v>3295</v>
      </c>
      <c r="C145" s="90" t="s">
        <v>199</v>
      </c>
      <c r="D145" s="114">
        <v>0</v>
      </c>
      <c r="E145" s="114">
        <v>179.18</v>
      </c>
      <c r="F145" s="114">
        <v>0</v>
      </c>
      <c r="G145" s="98">
        <v>179.18</v>
      </c>
      <c r="H145" s="100">
        <v>0</v>
      </c>
      <c r="I145" s="101">
        <f t="shared" si="28"/>
        <v>100</v>
      </c>
    </row>
    <row r="146" spans="1:9" s="53" customFormat="1" x14ac:dyDescent="0.25">
      <c r="A146" s="67"/>
      <c r="B146" s="110">
        <v>3296</v>
      </c>
      <c r="C146" s="90" t="s">
        <v>524</v>
      </c>
      <c r="D146" s="114">
        <v>0</v>
      </c>
      <c r="E146" s="114">
        <v>777.67</v>
      </c>
      <c r="F146" s="114">
        <v>0</v>
      </c>
      <c r="G146" s="98">
        <v>777.67</v>
      </c>
      <c r="H146" s="100">
        <v>0</v>
      </c>
      <c r="I146" s="101">
        <f t="shared" si="28"/>
        <v>100</v>
      </c>
    </row>
    <row r="147" spans="1:9" s="53" customFormat="1" x14ac:dyDescent="0.25">
      <c r="A147" s="67" t="s">
        <v>200</v>
      </c>
      <c r="B147" s="110">
        <v>3299</v>
      </c>
      <c r="C147" s="90" t="s">
        <v>73</v>
      </c>
      <c r="D147" s="114">
        <v>45671.46</v>
      </c>
      <c r="E147" s="114">
        <v>30.89</v>
      </c>
      <c r="F147" s="114">
        <v>0</v>
      </c>
      <c r="G147" s="98">
        <v>4632.05</v>
      </c>
      <c r="H147" s="100">
        <f t="shared" si="29"/>
        <v>10.14211063101552</v>
      </c>
      <c r="I147" s="101">
        <f t="shared" si="28"/>
        <v>14995.30592424733</v>
      </c>
    </row>
    <row r="148" spans="1:9" s="38" customFormat="1" x14ac:dyDescent="0.25">
      <c r="A148" s="351"/>
      <c r="B148" s="110">
        <v>3433</v>
      </c>
      <c r="C148" s="90" t="s">
        <v>525</v>
      </c>
      <c r="D148" s="114">
        <v>0</v>
      </c>
      <c r="E148" s="114">
        <v>459.06</v>
      </c>
      <c r="F148" s="114">
        <v>0</v>
      </c>
      <c r="G148" s="98">
        <v>459.06</v>
      </c>
      <c r="H148" s="100">
        <v>0</v>
      </c>
      <c r="I148" s="101">
        <f t="shared" si="28"/>
        <v>100</v>
      </c>
    </row>
    <row r="149" spans="1:9" s="38" customFormat="1" x14ac:dyDescent="0.25">
      <c r="A149" s="351"/>
      <c r="B149" s="110">
        <v>3681</v>
      </c>
      <c r="C149" s="90" t="s">
        <v>526</v>
      </c>
      <c r="D149" s="114">
        <v>0</v>
      </c>
      <c r="E149" s="114">
        <v>296.7</v>
      </c>
      <c r="F149" s="114">
        <v>0</v>
      </c>
      <c r="G149" s="98">
        <v>296.7</v>
      </c>
      <c r="H149" s="100">
        <v>0</v>
      </c>
      <c r="I149" s="101">
        <f t="shared" si="28"/>
        <v>100</v>
      </c>
    </row>
    <row r="150" spans="1:9" x14ac:dyDescent="0.25">
      <c r="A150" s="71"/>
      <c r="B150" s="103">
        <v>4</v>
      </c>
      <c r="C150" s="144" t="s">
        <v>5</v>
      </c>
      <c r="D150" s="113">
        <f>D151</f>
        <v>0</v>
      </c>
      <c r="E150" s="113">
        <f t="shared" ref="E150:G150" si="32">E151</f>
        <v>442089.96</v>
      </c>
      <c r="F150" s="113">
        <f>F151</f>
        <v>0</v>
      </c>
      <c r="G150" s="113">
        <f t="shared" si="32"/>
        <v>475651.57</v>
      </c>
      <c r="H150" s="94">
        <v>0</v>
      </c>
      <c r="I150" s="95">
        <f t="shared" si="28"/>
        <v>107.59157932471481</v>
      </c>
    </row>
    <row r="151" spans="1:9" ht="24" x14ac:dyDescent="0.25">
      <c r="A151" s="71"/>
      <c r="B151" s="103">
        <v>42</v>
      </c>
      <c r="C151" s="144" t="s">
        <v>79</v>
      </c>
      <c r="D151" s="113">
        <f>SUM(D152:D157)</f>
        <v>0</v>
      </c>
      <c r="E151" s="113">
        <f>SUM(E152:E157)</f>
        <v>442089.96</v>
      </c>
      <c r="F151" s="113">
        <f t="shared" ref="F151:G151" si="33">SUM(F152:F157)</f>
        <v>0</v>
      </c>
      <c r="G151" s="113">
        <f t="shared" si="33"/>
        <v>475651.57</v>
      </c>
      <c r="H151" s="94">
        <v>0</v>
      </c>
      <c r="I151" s="95">
        <f t="shared" si="28"/>
        <v>107.59157932471481</v>
      </c>
    </row>
    <row r="152" spans="1:9" x14ac:dyDescent="0.25">
      <c r="A152" s="141" t="s">
        <v>202</v>
      </c>
      <c r="B152" s="110">
        <v>4212</v>
      </c>
      <c r="C152" s="90" t="s">
        <v>201</v>
      </c>
      <c r="D152" s="114">
        <v>0</v>
      </c>
      <c r="E152" s="114">
        <v>87346.84</v>
      </c>
      <c r="F152" s="114">
        <v>0</v>
      </c>
      <c r="G152" s="323">
        <v>87346.84</v>
      </c>
      <c r="H152" s="100">
        <v>0</v>
      </c>
      <c r="I152" s="101">
        <f t="shared" si="28"/>
        <v>100</v>
      </c>
    </row>
    <row r="153" spans="1:9" s="53" customFormat="1" x14ac:dyDescent="0.25">
      <c r="A153" s="141"/>
      <c r="B153" s="110">
        <v>4221</v>
      </c>
      <c r="C153" s="90" t="s">
        <v>206</v>
      </c>
      <c r="D153" s="114">
        <v>0</v>
      </c>
      <c r="E153" s="114">
        <v>38325.620000000003</v>
      </c>
      <c r="F153" s="114">
        <v>0</v>
      </c>
      <c r="G153" s="98">
        <v>38325.620000000003</v>
      </c>
      <c r="H153" s="100">
        <v>0</v>
      </c>
      <c r="I153" s="101">
        <f t="shared" si="28"/>
        <v>100</v>
      </c>
    </row>
    <row r="154" spans="1:9" s="53" customFormat="1" x14ac:dyDescent="0.25">
      <c r="A154" s="141"/>
      <c r="B154" s="110">
        <v>4226</v>
      </c>
      <c r="C154" s="90" t="s">
        <v>527</v>
      </c>
      <c r="D154" s="114">
        <v>0</v>
      </c>
      <c r="E154" s="114">
        <v>51051.55</v>
      </c>
      <c r="F154" s="114">
        <v>0</v>
      </c>
      <c r="G154" s="98">
        <v>51051.55</v>
      </c>
      <c r="H154" s="100">
        <v>0</v>
      </c>
      <c r="I154" s="101">
        <f t="shared" si="28"/>
        <v>100</v>
      </c>
    </row>
    <row r="155" spans="1:9" s="53" customFormat="1" x14ac:dyDescent="0.25">
      <c r="A155" s="141"/>
      <c r="B155" s="110">
        <v>4227</v>
      </c>
      <c r="C155" s="90" t="s">
        <v>517</v>
      </c>
      <c r="D155" s="114">
        <v>0</v>
      </c>
      <c r="E155" s="114">
        <v>264565.95</v>
      </c>
      <c r="F155" s="114">
        <v>0</v>
      </c>
      <c r="G155" s="98">
        <v>297190.95</v>
      </c>
      <c r="H155" s="100">
        <v>0</v>
      </c>
      <c r="I155" s="101">
        <f t="shared" si="28"/>
        <v>112.33151885191575</v>
      </c>
    </row>
    <row r="156" spans="1:9" s="53" customFormat="1" x14ac:dyDescent="0.25">
      <c r="A156" s="141"/>
      <c r="B156" s="110">
        <v>4241</v>
      </c>
      <c r="C156" s="90" t="s">
        <v>203</v>
      </c>
      <c r="D156" s="114">
        <v>0</v>
      </c>
      <c r="E156" s="114">
        <v>800</v>
      </c>
      <c r="F156" s="114">
        <v>0</v>
      </c>
      <c r="G156" s="98">
        <v>1736.61</v>
      </c>
      <c r="H156" s="100">
        <v>0</v>
      </c>
      <c r="I156" s="101">
        <f t="shared" si="28"/>
        <v>217.07624999999999</v>
      </c>
    </row>
    <row r="157" spans="1:9" s="53" customFormat="1" x14ac:dyDescent="0.25">
      <c r="A157" s="141" t="s">
        <v>204</v>
      </c>
      <c r="B157" s="110">
        <v>9222</v>
      </c>
      <c r="C157" s="90" t="s">
        <v>205</v>
      </c>
      <c r="D157" s="114"/>
      <c r="E157" s="114"/>
      <c r="F157" s="114"/>
      <c r="G157" s="98"/>
      <c r="H157" s="100">
        <v>0</v>
      </c>
      <c r="I157" s="101">
        <v>0</v>
      </c>
    </row>
    <row r="158" spans="1:9" s="53" customFormat="1" x14ac:dyDescent="0.25">
      <c r="A158" s="211"/>
      <c r="B158" s="212"/>
      <c r="C158" s="364"/>
      <c r="D158" s="349"/>
      <c r="E158" s="349"/>
      <c r="F158" s="349"/>
      <c r="G158" s="362"/>
      <c r="H158" s="350"/>
      <c r="I158" s="359"/>
    </row>
    <row r="159" spans="1:9" s="53" customFormat="1" x14ac:dyDescent="0.25">
      <c r="A159" s="485" t="s">
        <v>173</v>
      </c>
      <c r="B159" s="486"/>
      <c r="C159" s="66" t="s">
        <v>121</v>
      </c>
      <c r="D159" s="99"/>
      <c r="E159" s="97"/>
      <c r="F159" s="97"/>
      <c r="G159" s="98"/>
      <c r="H159" s="100"/>
      <c r="I159" s="101"/>
    </row>
    <row r="160" spans="1:9" s="53" customFormat="1" x14ac:dyDescent="0.25">
      <c r="A160" s="485" t="s">
        <v>119</v>
      </c>
      <c r="B160" s="486"/>
      <c r="C160" s="66" t="s">
        <v>122</v>
      </c>
      <c r="D160" s="99"/>
      <c r="E160" s="97"/>
      <c r="F160" s="97"/>
      <c r="G160" s="98"/>
      <c r="H160" s="100"/>
      <c r="I160" s="101"/>
    </row>
    <row r="161" spans="1:9" ht="16.5" customHeight="1" x14ac:dyDescent="0.25">
      <c r="A161" s="143"/>
      <c r="B161" s="499" t="s">
        <v>506</v>
      </c>
      <c r="C161" s="499"/>
      <c r="D161" s="113"/>
      <c r="E161" s="94"/>
      <c r="F161" s="94"/>
      <c r="G161" s="94"/>
      <c r="H161" s="94"/>
      <c r="I161" s="95"/>
    </row>
    <row r="162" spans="1:9" x14ac:dyDescent="0.25">
      <c r="A162" s="180"/>
      <c r="B162" s="108" t="s">
        <v>125</v>
      </c>
      <c r="C162" s="144" t="s">
        <v>58</v>
      </c>
      <c r="D162" s="113">
        <f>D163+D168</f>
        <v>3349.25</v>
      </c>
      <c r="E162" s="113">
        <f>E163+E168</f>
        <v>7000</v>
      </c>
      <c r="F162" s="113">
        <f>F163+F168</f>
        <v>0</v>
      </c>
      <c r="G162" s="113">
        <f>G163+G168</f>
        <v>5448.6</v>
      </c>
      <c r="H162" s="94">
        <f t="shared" si="29"/>
        <v>162.68119728297381</v>
      </c>
      <c r="I162" s="95">
        <f t="shared" si="28"/>
        <v>77.837142857142865</v>
      </c>
    </row>
    <row r="163" spans="1:9" x14ac:dyDescent="0.25">
      <c r="A163" s="180"/>
      <c r="B163" s="108">
        <v>32</v>
      </c>
      <c r="C163" s="144" t="s">
        <v>10</v>
      </c>
      <c r="D163" s="113">
        <f>SUM(D164:D167)</f>
        <v>3349.25</v>
      </c>
      <c r="E163" s="113">
        <f t="shared" ref="E163:G163" si="34">SUM(E164:E167)</f>
        <v>6300</v>
      </c>
      <c r="F163" s="113">
        <f t="shared" si="34"/>
        <v>0</v>
      </c>
      <c r="G163" s="113">
        <f t="shared" si="34"/>
        <v>5448.6</v>
      </c>
      <c r="H163" s="94">
        <f t="shared" si="29"/>
        <v>162.68119728297381</v>
      </c>
      <c r="I163" s="95">
        <f t="shared" si="28"/>
        <v>86.485714285714295</v>
      </c>
    </row>
    <row r="164" spans="1:9" s="53" customFormat="1" x14ac:dyDescent="0.25">
      <c r="A164" s="352"/>
      <c r="B164" s="174">
        <v>3211</v>
      </c>
      <c r="C164" s="90" t="s">
        <v>528</v>
      </c>
      <c r="D164" s="114">
        <v>0</v>
      </c>
      <c r="E164" s="114">
        <v>6000</v>
      </c>
      <c r="F164" s="114">
        <v>0</v>
      </c>
      <c r="G164" s="114">
        <v>5190</v>
      </c>
      <c r="H164" s="98">
        <v>0</v>
      </c>
      <c r="I164" s="435">
        <f t="shared" si="28"/>
        <v>86.5</v>
      </c>
    </row>
    <row r="165" spans="1:9" s="53" customFormat="1" x14ac:dyDescent="0.25">
      <c r="A165" s="352"/>
      <c r="B165" s="174">
        <v>3221</v>
      </c>
      <c r="C165" s="90" t="s">
        <v>529</v>
      </c>
      <c r="D165" s="114">
        <v>0</v>
      </c>
      <c r="E165" s="114">
        <v>300</v>
      </c>
      <c r="F165" s="114">
        <v>0</v>
      </c>
      <c r="G165" s="114">
        <v>258.60000000000002</v>
      </c>
      <c r="H165" s="98">
        <v>0</v>
      </c>
      <c r="I165" s="435">
        <f t="shared" si="28"/>
        <v>86.200000000000017</v>
      </c>
    </row>
    <row r="166" spans="1:9" s="53" customFormat="1" x14ac:dyDescent="0.25">
      <c r="A166" s="352"/>
      <c r="B166" s="174">
        <v>3299</v>
      </c>
      <c r="C166" s="90" t="s">
        <v>73</v>
      </c>
      <c r="D166" s="114">
        <v>3349.25</v>
      </c>
      <c r="E166" s="114">
        <v>0</v>
      </c>
      <c r="F166" s="114">
        <v>0</v>
      </c>
      <c r="G166" s="114">
        <v>0</v>
      </c>
      <c r="H166" s="100">
        <f t="shared" si="29"/>
        <v>0</v>
      </c>
      <c r="I166" s="101">
        <v>0</v>
      </c>
    </row>
    <row r="167" spans="1:9" s="53" customFormat="1" x14ac:dyDescent="0.25">
      <c r="A167" s="109"/>
      <c r="B167" s="174">
        <v>3431</v>
      </c>
      <c r="C167" s="90" t="s">
        <v>168</v>
      </c>
      <c r="D167" s="114">
        <v>0</v>
      </c>
      <c r="E167" s="98">
        <v>0</v>
      </c>
      <c r="F167" s="98">
        <v>0</v>
      </c>
      <c r="G167" s="98">
        <v>0</v>
      </c>
      <c r="H167" s="100">
        <v>0</v>
      </c>
      <c r="I167" s="101">
        <v>0</v>
      </c>
    </row>
    <row r="168" spans="1:9" s="53" customFormat="1" ht="24" x14ac:dyDescent="0.25">
      <c r="A168" s="180"/>
      <c r="B168" s="108">
        <v>42</v>
      </c>
      <c r="C168" s="144" t="s">
        <v>169</v>
      </c>
      <c r="D168" s="113">
        <f>D169+D170+D171</f>
        <v>0</v>
      </c>
      <c r="E168" s="113">
        <f t="shared" ref="E168:G168" si="35">E169+E170+E171</f>
        <v>700</v>
      </c>
      <c r="F168" s="113">
        <f t="shared" si="35"/>
        <v>0</v>
      </c>
      <c r="G168" s="113">
        <f t="shared" si="35"/>
        <v>0</v>
      </c>
      <c r="H168" s="94">
        <v>0</v>
      </c>
      <c r="I168" s="95">
        <f t="shared" si="28"/>
        <v>0</v>
      </c>
    </row>
    <row r="169" spans="1:9" s="53" customFormat="1" x14ac:dyDescent="0.25">
      <c r="A169" s="109"/>
      <c r="B169" s="174">
        <v>422</v>
      </c>
      <c r="C169" s="90" t="s">
        <v>209</v>
      </c>
      <c r="D169" s="114">
        <v>0</v>
      </c>
      <c r="E169" s="98">
        <v>0</v>
      </c>
      <c r="F169" s="98">
        <v>0</v>
      </c>
      <c r="G169" s="98">
        <v>0</v>
      </c>
      <c r="H169" s="100">
        <v>0</v>
      </c>
      <c r="I169" s="101">
        <v>0</v>
      </c>
    </row>
    <row r="170" spans="1:9" x14ac:dyDescent="0.25">
      <c r="A170" s="109" t="s">
        <v>226</v>
      </c>
      <c r="B170" s="110">
        <v>4227</v>
      </c>
      <c r="C170" s="90" t="s">
        <v>208</v>
      </c>
      <c r="D170" s="114">
        <v>0</v>
      </c>
      <c r="E170" s="114">
        <v>700</v>
      </c>
      <c r="F170" s="114">
        <v>0</v>
      </c>
      <c r="G170" s="98">
        <v>0</v>
      </c>
      <c r="H170" s="100">
        <v>0</v>
      </c>
      <c r="I170" s="101">
        <f t="shared" si="28"/>
        <v>0</v>
      </c>
    </row>
    <row r="171" spans="1:9" s="53" customFormat="1" x14ac:dyDescent="0.25">
      <c r="A171" s="109" t="s">
        <v>227</v>
      </c>
      <c r="B171" s="110">
        <v>9222</v>
      </c>
      <c r="C171" s="90" t="s">
        <v>228</v>
      </c>
      <c r="D171" s="114"/>
      <c r="E171" s="114"/>
      <c r="F171" s="114"/>
      <c r="G171" s="98"/>
      <c r="H171" s="100">
        <v>0</v>
      </c>
      <c r="I171" s="101">
        <v>0</v>
      </c>
    </row>
    <row r="172" spans="1:9" s="53" customFormat="1" x14ac:dyDescent="0.25">
      <c r="A172" s="213"/>
      <c r="B172" s="212"/>
      <c r="C172" s="364"/>
      <c r="D172" s="349"/>
      <c r="E172" s="349"/>
      <c r="F172" s="349"/>
      <c r="G172" s="362"/>
      <c r="H172" s="350"/>
      <c r="I172" s="359"/>
    </row>
    <row r="173" spans="1:9" s="53" customFormat="1" x14ac:dyDescent="0.25">
      <c r="A173" s="485" t="s">
        <v>173</v>
      </c>
      <c r="B173" s="486"/>
      <c r="C173" s="66" t="s">
        <v>121</v>
      </c>
      <c r="D173" s="99"/>
      <c r="E173" s="97"/>
      <c r="F173" s="97"/>
      <c r="G173" s="98"/>
      <c r="H173" s="100"/>
      <c r="I173" s="101"/>
    </row>
    <row r="174" spans="1:9" s="53" customFormat="1" x14ac:dyDescent="0.25">
      <c r="A174" s="485" t="s">
        <v>119</v>
      </c>
      <c r="B174" s="486"/>
      <c r="C174" s="66" t="s">
        <v>122</v>
      </c>
      <c r="D174" s="99"/>
      <c r="E174" s="97"/>
      <c r="F174" s="97"/>
      <c r="G174" s="98"/>
      <c r="H174" s="100"/>
      <c r="I174" s="101"/>
    </row>
    <row r="175" spans="1:9" ht="15" customHeight="1" x14ac:dyDescent="0.25">
      <c r="A175" s="142"/>
      <c r="B175" s="501" t="s">
        <v>210</v>
      </c>
      <c r="C175" s="502"/>
      <c r="D175" s="113"/>
      <c r="E175" s="94"/>
      <c r="F175" s="94"/>
      <c r="G175" s="94"/>
      <c r="H175" s="94"/>
      <c r="I175" s="95"/>
    </row>
    <row r="176" spans="1:9" x14ac:dyDescent="0.25">
      <c r="A176" s="180"/>
      <c r="B176" s="108">
        <v>3</v>
      </c>
      <c r="C176" s="144" t="s">
        <v>58</v>
      </c>
      <c r="D176" s="113">
        <f>D177+D182</f>
        <v>3177.33</v>
      </c>
      <c r="E176" s="113">
        <f>E177+E182</f>
        <v>20000</v>
      </c>
      <c r="F176" s="113">
        <f t="shared" ref="F176:G176" si="36">F177+F182</f>
        <v>0</v>
      </c>
      <c r="G176" s="113">
        <f t="shared" si="36"/>
        <v>12211.31</v>
      </c>
      <c r="H176" s="94">
        <f t="shared" si="29"/>
        <v>384.32614805512804</v>
      </c>
      <c r="I176" s="95">
        <f t="shared" si="28"/>
        <v>61.056550000000001</v>
      </c>
    </row>
    <row r="177" spans="1:9" x14ac:dyDescent="0.25">
      <c r="A177" s="180"/>
      <c r="B177" s="108">
        <v>31</v>
      </c>
      <c r="C177" s="144" t="s">
        <v>4</v>
      </c>
      <c r="D177" s="113">
        <f>SUM(D178:D181)</f>
        <v>0</v>
      </c>
      <c r="E177" s="113">
        <f>SUM(E178:E181)</f>
        <v>12750</v>
      </c>
      <c r="F177" s="113">
        <f t="shared" ref="F177:G177" si="37">SUM(F178:F181)</f>
        <v>0</v>
      </c>
      <c r="G177" s="113">
        <f t="shared" si="37"/>
        <v>8525.44</v>
      </c>
      <c r="H177" s="94">
        <v>0</v>
      </c>
      <c r="I177" s="95">
        <f t="shared" ref="I177:I231" si="38">G177/E177*100</f>
        <v>66.866196078431372</v>
      </c>
    </row>
    <row r="178" spans="1:9" s="53" customFormat="1" x14ac:dyDescent="0.25">
      <c r="A178" s="352"/>
      <c r="B178" s="174">
        <v>3111</v>
      </c>
      <c r="C178" s="90" t="s">
        <v>539</v>
      </c>
      <c r="D178" s="114">
        <v>0</v>
      </c>
      <c r="E178" s="114">
        <v>10000</v>
      </c>
      <c r="F178" s="114">
        <v>0</v>
      </c>
      <c r="G178" s="114">
        <v>6193.37</v>
      </c>
      <c r="H178" s="100">
        <v>0</v>
      </c>
      <c r="I178" s="101">
        <f t="shared" si="38"/>
        <v>61.933700000000002</v>
      </c>
    </row>
    <row r="179" spans="1:9" x14ac:dyDescent="0.25">
      <c r="A179" s="109"/>
      <c r="B179" s="110">
        <v>3121</v>
      </c>
      <c r="C179" s="90" t="s">
        <v>81</v>
      </c>
      <c r="D179" s="114">
        <v>0</v>
      </c>
      <c r="E179" s="114">
        <v>1100</v>
      </c>
      <c r="F179" s="114">
        <v>0</v>
      </c>
      <c r="G179" s="98">
        <v>1310.1600000000001</v>
      </c>
      <c r="H179" s="100">
        <v>0</v>
      </c>
      <c r="I179" s="101">
        <f t="shared" si="38"/>
        <v>119.10545454545456</v>
      </c>
    </row>
    <row r="180" spans="1:9" x14ac:dyDescent="0.25">
      <c r="A180" s="109"/>
      <c r="B180" s="110">
        <v>3132</v>
      </c>
      <c r="C180" s="90" t="s">
        <v>82</v>
      </c>
      <c r="D180" s="114">
        <v>0</v>
      </c>
      <c r="E180" s="114">
        <v>1650</v>
      </c>
      <c r="F180" s="114">
        <v>0</v>
      </c>
      <c r="G180" s="98">
        <v>1021.91</v>
      </c>
      <c r="H180" s="100">
        <v>0</v>
      </c>
      <c r="I180" s="101">
        <f t="shared" si="38"/>
        <v>61.933939393939397</v>
      </c>
    </row>
    <row r="181" spans="1:9" ht="24" x14ac:dyDescent="0.25">
      <c r="A181" s="109"/>
      <c r="B181" s="110">
        <v>3133</v>
      </c>
      <c r="C181" s="90" t="s">
        <v>83</v>
      </c>
      <c r="D181" s="114">
        <v>0</v>
      </c>
      <c r="E181" s="114">
        <v>0</v>
      </c>
      <c r="F181" s="114">
        <v>0</v>
      </c>
      <c r="G181" s="98">
        <v>0</v>
      </c>
      <c r="H181" s="100">
        <v>0</v>
      </c>
      <c r="I181" s="101">
        <v>0</v>
      </c>
    </row>
    <row r="182" spans="1:9" x14ac:dyDescent="0.25">
      <c r="A182" s="171"/>
      <c r="B182" s="103">
        <v>32</v>
      </c>
      <c r="C182" s="144" t="s">
        <v>10</v>
      </c>
      <c r="D182" s="113">
        <f>SUM(D183:D191)</f>
        <v>3177.33</v>
      </c>
      <c r="E182" s="113">
        <f>SUM(E183:E191)</f>
        <v>7250</v>
      </c>
      <c r="F182" s="113">
        <f t="shared" ref="F182:G182" si="39">SUM(F183:F191)</f>
        <v>0</v>
      </c>
      <c r="G182" s="113">
        <f t="shared" si="39"/>
        <v>3685.8699999999994</v>
      </c>
      <c r="H182" s="94">
        <f t="shared" ref="H182:H239" si="40">G182/D182*100</f>
        <v>116.00526227996461</v>
      </c>
      <c r="I182" s="95">
        <f t="shared" si="38"/>
        <v>50.839586206896549</v>
      </c>
    </row>
    <row r="183" spans="1:9" x14ac:dyDescent="0.25">
      <c r="A183" s="109" t="s">
        <v>218</v>
      </c>
      <c r="B183" s="110">
        <v>3211</v>
      </c>
      <c r="C183" s="90" t="s">
        <v>229</v>
      </c>
      <c r="D183" s="114">
        <v>367</v>
      </c>
      <c r="E183" s="114">
        <v>1200</v>
      </c>
      <c r="F183" s="114">
        <v>0</v>
      </c>
      <c r="G183" s="98">
        <v>951.65</v>
      </c>
      <c r="H183" s="100">
        <f t="shared" si="40"/>
        <v>259.3051771117166</v>
      </c>
      <c r="I183" s="101">
        <f t="shared" si="38"/>
        <v>79.30416666666666</v>
      </c>
    </row>
    <row r="184" spans="1:9" s="53" customFormat="1" x14ac:dyDescent="0.25">
      <c r="A184" s="109"/>
      <c r="B184" s="110">
        <v>3212</v>
      </c>
      <c r="C184" s="90" t="s">
        <v>259</v>
      </c>
      <c r="D184" s="114">
        <v>0</v>
      </c>
      <c r="E184" s="114">
        <v>2000</v>
      </c>
      <c r="F184" s="114">
        <v>0</v>
      </c>
      <c r="G184" s="98">
        <v>1123.05</v>
      </c>
      <c r="H184" s="100">
        <v>0</v>
      </c>
      <c r="I184" s="101">
        <f t="shared" si="38"/>
        <v>56.152499999999996</v>
      </c>
    </row>
    <row r="185" spans="1:9" x14ac:dyDescent="0.25">
      <c r="A185" s="109" t="s">
        <v>219</v>
      </c>
      <c r="B185" s="110">
        <v>3213</v>
      </c>
      <c r="C185" s="90" t="s">
        <v>230</v>
      </c>
      <c r="D185" s="114">
        <v>0</v>
      </c>
      <c r="E185" s="98">
        <v>250</v>
      </c>
      <c r="F185" s="98">
        <v>0</v>
      </c>
      <c r="G185" s="98">
        <v>180</v>
      </c>
      <c r="H185" s="100">
        <v>0</v>
      </c>
      <c r="I185" s="101">
        <f t="shared" si="38"/>
        <v>72</v>
      </c>
    </row>
    <row r="186" spans="1:9" s="53" customFormat="1" x14ac:dyDescent="0.25">
      <c r="A186" s="109" t="s">
        <v>220</v>
      </c>
      <c r="B186" s="110">
        <v>3221</v>
      </c>
      <c r="C186" s="90" t="s">
        <v>231</v>
      </c>
      <c r="D186" s="114">
        <v>365.07</v>
      </c>
      <c r="E186" s="98">
        <v>300</v>
      </c>
      <c r="F186" s="98">
        <v>0</v>
      </c>
      <c r="G186" s="98">
        <v>0</v>
      </c>
      <c r="H186" s="100">
        <v>0</v>
      </c>
      <c r="I186" s="101">
        <f t="shared" si="38"/>
        <v>0</v>
      </c>
    </row>
    <row r="187" spans="1:9" s="53" customFormat="1" ht="15.75" customHeight="1" x14ac:dyDescent="0.25">
      <c r="A187" s="109" t="s">
        <v>221</v>
      </c>
      <c r="B187" s="110">
        <v>3222</v>
      </c>
      <c r="C187" s="50" t="s">
        <v>87</v>
      </c>
      <c r="D187" s="114">
        <v>23.88</v>
      </c>
      <c r="E187" s="98">
        <v>1500</v>
      </c>
      <c r="F187" s="98">
        <v>0</v>
      </c>
      <c r="G187" s="98">
        <v>1017.49</v>
      </c>
      <c r="H187" s="100">
        <f t="shared" si="40"/>
        <v>4260.8458961474043</v>
      </c>
      <c r="I187" s="101">
        <f t="shared" si="38"/>
        <v>67.832666666666668</v>
      </c>
    </row>
    <row r="188" spans="1:9" s="53" customFormat="1" x14ac:dyDescent="0.25">
      <c r="A188" s="109" t="s">
        <v>222</v>
      </c>
      <c r="B188" s="110">
        <v>3231</v>
      </c>
      <c r="C188" s="90" t="s">
        <v>214</v>
      </c>
      <c r="D188" s="114">
        <v>325</v>
      </c>
      <c r="E188" s="98">
        <v>0</v>
      </c>
      <c r="F188" s="98">
        <v>0</v>
      </c>
      <c r="G188" s="98">
        <v>29.74</v>
      </c>
      <c r="H188" s="100">
        <f t="shared" si="40"/>
        <v>9.1507692307692299</v>
      </c>
      <c r="I188" s="101">
        <v>0</v>
      </c>
    </row>
    <row r="189" spans="1:9" s="53" customFormat="1" x14ac:dyDescent="0.25">
      <c r="A189" s="109"/>
      <c r="B189" s="110">
        <v>3294</v>
      </c>
      <c r="C189" s="90" t="s">
        <v>540</v>
      </c>
      <c r="D189" s="114">
        <v>0</v>
      </c>
      <c r="E189" s="98">
        <v>500</v>
      </c>
      <c r="F189" s="98">
        <v>0</v>
      </c>
      <c r="G189" s="98">
        <v>315</v>
      </c>
      <c r="H189" s="100">
        <v>0</v>
      </c>
      <c r="I189" s="101">
        <f t="shared" si="38"/>
        <v>63</v>
      </c>
    </row>
    <row r="190" spans="1:9" x14ac:dyDescent="0.25">
      <c r="A190" s="109" t="s">
        <v>223</v>
      </c>
      <c r="B190" s="110">
        <v>3299</v>
      </c>
      <c r="C190" s="90" t="s">
        <v>232</v>
      </c>
      <c r="D190" s="114">
        <v>2096.38</v>
      </c>
      <c r="E190" s="98">
        <v>1500</v>
      </c>
      <c r="F190" s="98">
        <v>0</v>
      </c>
      <c r="G190" s="98">
        <v>68.94</v>
      </c>
      <c r="H190" s="100">
        <f t="shared" si="40"/>
        <v>3.288525935183507</v>
      </c>
      <c r="I190" s="101">
        <f t="shared" si="38"/>
        <v>4.5960000000000001</v>
      </c>
    </row>
    <row r="191" spans="1:9" x14ac:dyDescent="0.25">
      <c r="A191" s="141" t="s">
        <v>224</v>
      </c>
      <c r="B191" s="110">
        <v>9222</v>
      </c>
      <c r="C191" s="90" t="s">
        <v>172</v>
      </c>
      <c r="D191" s="114"/>
      <c r="E191" s="114"/>
      <c r="F191" s="114"/>
      <c r="G191" s="98"/>
      <c r="H191" s="100">
        <v>0</v>
      </c>
      <c r="I191" s="101">
        <v>0</v>
      </c>
    </row>
    <row r="192" spans="1:9" s="53" customFormat="1" x14ac:dyDescent="0.25">
      <c r="A192" s="211"/>
      <c r="B192" s="212"/>
      <c r="C192" s="206"/>
      <c r="D192" s="114"/>
      <c r="E192" s="114"/>
      <c r="F192" s="114"/>
      <c r="G192" s="98"/>
      <c r="H192" s="100"/>
      <c r="I192" s="101"/>
    </row>
    <row r="193" spans="1:9" s="53" customFormat="1" x14ac:dyDescent="0.25">
      <c r="A193" s="485" t="s">
        <v>173</v>
      </c>
      <c r="B193" s="486"/>
      <c r="C193" s="66" t="s">
        <v>121</v>
      </c>
      <c r="D193" s="99"/>
      <c r="E193" s="97"/>
      <c r="F193" s="97"/>
      <c r="G193" s="98"/>
      <c r="H193" s="100"/>
      <c r="I193" s="101"/>
    </row>
    <row r="194" spans="1:9" s="53" customFormat="1" x14ac:dyDescent="0.25">
      <c r="A194" s="485" t="s">
        <v>119</v>
      </c>
      <c r="B194" s="486"/>
      <c r="C194" s="66" t="s">
        <v>122</v>
      </c>
      <c r="D194" s="99"/>
      <c r="E194" s="97"/>
      <c r="F194" s="97"/>
      <c r="G194" s="98"/>
      <c r="H194" s="100"/>
      <c r="I194" s="101"/>
    </row>
    <row r="195" spans="1:9" s="53" customFormat="1" x14ac:dyDescent="0.25">
      <c r="A195" s="335"/>
      <c r="B195" s="336"/>
      <c r="C195" s="66"/>
      <c r="D195" s="99"/>
      <c r="E195" s="114"/>
      <c r="F195" s="114"/>
      <c r="G195" s="114"/>
      <c r="H195" s="100"/>
      <c r="I195" s="101"/>
    </row>
    <row r="196" spans="1:9" ht="25.5" x14ac:dyDescent="0.25">
      <c r="A196" s="184"/>
      <c r="B196" s="185" t="s">
        <v>233</v>
      </c>
      <c r="C196" s="186" t="s">
        <v>234</v>
      </c>
      <c r="D196" s="187"/>
      <c r="E196" s="188"/>
      <c r="F196" s="188"/>
      <c r="G196" s="188"/>
      <c r="H196" s="93"/>
      <c r="I196" s="363"/>
    </row>
    <row r="197" spans="1:9" x14ac:dyDescent="0.25">
      <c r="A197" s="145"/>
      <c r="B197" s="104" t="s">
        <v>125</v>
      </c>
      <c r="C197" s="105" t="s">
        <v>126</v>
      </c>
      <c r="D197" s="119">
        <f>D198</f>
        <v>2667.81</v>
      </c>
      <c r="E197" s="119">
        <f>E198</f>
        <v>73600.87</v>
      </c>
      <c r="F197" s="119">
        <f t="shared" ref="F197:G197" si="41">F198</f>
        <v>0</v>
      </c>
      <c r="G197" s="119">
        <f t="shared" si="41"/>
        <v>81210.259999999995</v>
      </c>
      <c r="H197" s="94">
        <f t="shared" si="40"/>
        <v>3044.0796008711263</v>
      </c>
      <c r="I197" s="95">
        <f t="shared" si="38"/>
        <v>110.33872289824835</v>
      </c>
    </row>
    <row r="198" spans="1:9" s="53" customFormat="1" x14ac:dyDescent="0.25">
      <c r="A198" s="340"/>
      <c r="B198" s="343">
        <v>3</v>
      </c>
      <c r="C198" s="344" t="s">
        <v>58</v>
      </c>
      <c r="D198" s="119">
        <f>D199+D202</f>
        <v>2667.81</v>
      </c>
      <c r="E198" s="119">
        <f t="shared" ref="E198:G198" si="42">E199+E202</f>
        <v>73600.87</v>
      </c>
      <c r="F198" s="119">
        <f t="shared" si="42"/>
        <v>0</v>
      </c>
      <c r="G198" s="119">
        <f t="shared" si="42"/>
        <v>81210.259999999995</v>
      </c>
      <c r="H198" s="94">
        <f t="shared" si="40"/>
        <v>3044.0796008711263</v>
      </c>
      <c r="I198" s="95">
        <f t="shared" si="38"/>
        <v>110.33872289824835</v>
      </c>
    </row>
    <row r="199" spans="1:9" s="53" customFormat="1" x14ac:dyDescent="0.25">
      <c r="A199" s="340"/>
      <c r="B199" s="104">
        <v>31</v>
      </c>
      <c r="C199" s="341" t="s">
        <v>4</v>
      </c>
      <c r="D199" s="119">
        <f>D200+D201</f>
        <v>0</v>
      </c>
      <c r="E199" s="119">
        <f>E200+E201</f>
        <v>550</v>
      </c>
      <c r="F199" s="119">
        <f t="shared" ref="F199:G199" si="43">F200+F201</f>
        <v>0</v>
      </c>
      <c r="G199" s="119">
        <f t="shared" si="43"/>
        <v>550</v>
      </c>
      <c r="H199" s="94">
        <v>0</v>
      </c>
      <c r="I199" s="95">
        <f t="shared" si="38"/>
        <v>100</v>
      </c>
    </row>
    <row r="200" spans="1:9" s="53" customFormat="1" x14ac:dyDescent="0.25">
      <c r="A200" s="339"/>
      <c r="B200" s="342">
        <v>3121</v>
      </c>
      <c r="C200" s="345" t="s">
        <v>151</v>
      </c>
      <c r="D200" s="192"/>
      <c r="E200" s="192">
        <v>472.1</v>
      </c>
      <c r="F200" s="192">
        <v>0</v>
      </c>
      <c r="G200" s="192">
        <v>472.1</v>
      </c>
      <c r="H200" s="100">
        <v>0</v>
      </c>
      <c r="I200" s="101">
        <f t="shared" si="38"/>
        <v>100</v>
      </c>
    </row>
    <row r="201" spans="1:9" s="53" customFormat="1" x14ac:dyDescent="0.25">
      <c r="A201" s="339"/>
      <c r="B201" s="342">
        <v>3132</v>
      </c>
      <c r="C201" s="345" t="s">
        <v>82</v>
      </c>
      <c r="D201" s="192"/>
      <c r="E201" s="192">
        <v>77.900000000000006</v>
      </c>
      <c r="F201" s="192">
        <v>0</v>
      </c>
      <c r="G201" s="192">
        <v>77.900000000000006</v>
      </c>
      <c r="H201" s="100">
        <v>0</v>
      </c>
      <c r="I201" s="101">
        <f t="shared" si="38"/>
        <v>100</v>
      </c>
    </row>
    <row r="202" spans="1:9" x14ac:dyDescent="0.25">
      <c r="A202" s="124"/>
      <c r="B202" s="131">
        <v>32</v>
      </c>
      <c r="C202" s="132" t="s">
        <v>10</v>
      </c>
      <c r="D202" s="137">
        <f>SUM(D203:D212)</f>
        <v>2667.81</v>
      </c>
      <c r="E202" s="137">
        <f>SUM(E203:E212)</f>
        <v>73050.87</v>
      </c>
      <c r="F202" s="137">
        <f t="shared" ref="F202:G202" si="44">SUM(F203:F212)</f>
        <v>0</v>
      </c>
      <c r="G202" s="137">
        <f t="shared" si="44"/>
        <v>80660.259999999995</v>
      </c>
      <c r="H202" s="94">
        <f t="shared" si="40"/>
        <v>3023.4634400500786</v>
      </c>
      <c r="I202" s="95">
        <f t="shared" si="38"/>
        <v>110.4165631429167</v>
      </c>
    </row>
    <row r="203" spans="1:9" x14ac:dyDescent="0.25">
      <c r="A203" s="167" t="s">
        <v>211</v>
      </c>
      <c r="B203" s="146">
        <v>3211</v>
      </c>
      <c r="C203" s="147" t="s">
        <v>212</v>
      </c>
      <c r="D203" s="63">
        <v>0</v>
      </c>
      <c r="E203" s="114">
        <v>35384.17</v>
      </c>
      <c r="F203" s="114">
        <v>0</v>
      </c>
      <c r="G203" s="98">
        <v>35384.17</v>
      </c>
      <c r="H203" s="100">
        <v>0</v>
      </c>
      <c r="I203" s="101">
        <f>G203/E203*100</f>
        <v>100</v>
      </c>
    </row>
    <row r="204" spans="1:9" s="53" customFormat="1" x14ac:dyDescent="0.25">
      <c r="A204" s="167"/>
      <c r="B204" s="146">
        <v>3221</v>
      </c>
      <c r="C204" s="147" t="s">
        <v>62</v>
      </c>
      <c r="D204" s="63"/>
      <c r="E204" s="114">
        <v>1596.13</v>
      </c>
      <c r="F204" s="114">
        <v>0</v>
      </c>
      <c r="G204" s="98">
        <v>1705.52</v>
      </c>
      <c r="H204" s="100">
        <v>0</v>
      </c>
      <c r="I204" s="101">
        <f t="shared" si="38"/>
        <v>106.8534517865086</v>
      </c>
    </row>
    <row r="205" spans="1:9" s="53" customFormat="1" x14ac:dyDescent="0.25">
      <c r="A205" s="167"/>
      <c r="B205" s="146">
        <v>3222</v>
      </c>
      <c r="C205" s="147" t="s">
        <v>507</v>
      </c>
      <c r="D205" s="63"/>
      <c r="E205" s="114">
        <v>433.38</v>
      </c>
      <c r="F205" s="114">
        <v>0</v>
      </c>
      <c r="G205" s="98">
        <v>433.38</v>
      </c>
      <c r="H205" s="100">
        <v>0</v>
      </c>
      <c r="I205" s="101">
        <f t="shared" si="38"/>
        <v>100</v>
      </c>
    </row>
    <row r="206" spans="1:9" s="53" customFormat="1" x14ac:dyDescent="0.25">
      <c r="A206" s="167"/>
      <c r="B206" s="146">
        <v>3223</v>
      </c>
      <c r="C206" s="147" t="s">
        <v>508</v>
      </c>
      <c r="D206" s="63"/>
      <c r="E206" s="114">
        <v>100.01</v>
      </c>
      <c r="F206" s="114">
        <v>0</v>
      </c>
      <c r="G206" s="98">
        <v>100.01</v>
      </c>
      <c r="H206" s="100">
        <v>0</v>
      </c>
      <c r="I206" s="101">
        <f t="shared" si="38"/>
        <v>100</v>
      </c>
    </row>
    <row r="207" spans="1:9" s="53" customFormat="1" x14ac:dyDescent="0.25">
      <c r="A207" s="167"/>
      <c r="B207" s="146">
        <v>3225</v>
      </c>
      <c r="C207" s="147" t="s">
        <v>158</v>
      </c>
      <c r="D207" s="63"/>
      <c r="E207" s="114">
        <v>2240.2800000000002</v>
      </c>
      <c r="F207" s="114">
        <v>0</v>
      </c>
      <c r="G207" s="98">
        <v>2240.2800000000002</v>
      </c>
      <c r="H207" s="100">
        <v>0</v>
      </c>
      <c r="I207" s="101">
        <f t="shared" si="38"/>
        <v>100</v>
      </c>
    </row>
    <row r="208" spans="1:9" x14ac:dyDescent="0.25">
      <c r="A208" s="167" t="s">
        <v>213</v>
      </c>
      <c r="B208" s="146">
        <v>3231</v>
      </c>
      <c r="C208" s="148" t="s">
        <v>214</v>
      </c>
      <c r="D208" s="63">
        <v>0</v>
      </c>
      <c r="E208" s="114">
        <v>15085</v>
      </c>
      <c r="F208" s="114">
        <v>0</v>
      </c>
      <c r="G208" s="98">
        <v>15085</v>
      </c>
      <c r="H208" s="100">
        <v>0</v>
      </c>
      <c r="I208" s="101">
        <f t="shared" si="38"/>
        <v>100</v>
      </c>
    </row>
    <row r="209" spans="1:9" s="53" customFormat="1" x14ac:dyDescent="0.25">
      <c r="A209" s="167"/>
      <c r="B209" s="146">
        <v>3233</v>
      </c>
      <c r="C209" s="148" t="s">
        <v>67</v>
      </c>
      <c r="D209" s="63"/>
      <c r="E209" s="114">
        <v>499.5</v>
      </c>
      <c r="F209" s="114">
        <v>0</v>
      </c>
      <c r="G209" s="98">
        <v>499.5</v>
      </c>
      <c r="H209" s="100">
        <v>0</v>
      </c>
      <c r="I209" s="101">
        <f t="shared" si="38"/>
        <v>100</v>
      </c>
    </row>
    <row r="210" spans="1:9" x14ac:dyDescent="0.25">
      <c r="A210" s="167" t="s">
        <v>215</v>
      </c>
      <c r="B210" s="146">
        <v>3237</v>
      </c>
      <c r="C210" s="147" t="s">
        <v>216</v>
      </c>
      <c r="D210" s="63">
        <v>0</v>
      </c>
      <c r="E210" s="114">
        <v>0</v>
      </c>
      <c r="F210" s="114">
        <v>0</v>
      </c>
      <c r="G210" s="98">
        <v>7500</v>
      </c>
      <c r="H210" s="100">
        <v>0</v>
      </c>
      <c r="I210" s="101">
        <v>0</v>
      </c>
    </row>
    <row r="211" spans="1:9" s="53" customFormat="1" x14ac:dyDescent="0.25">
      <c r="A211" s="167"/>
      <c r="B211" s="146">
        <v>3292</v>
      </c>
      <c r="C211" s="147" t="s">
        <v>509</v>
      </c>
      <c r="D211" s="63"/>
      <c r="E211" s="114">
        <v>190</v>
      </c>
      <c r="F211" s="114">
        <v>0</v>
      </c>
      <c r="G211" s="98">
        <v>190</v>
      </c>
      <c r="H211" s="100">
        <v>0</v>
      </c>
      <c r="I211" s="101">
        <f t="shared" si="38"/>
        <v>100</v>
      </c>
    </row>
    <row r="212" spans="1:9" s="53" customFormat="1" x14ac:dyDescent="0.25">
      <c r="A212" s="167" t="s">
        <v>217</v>
      </c>
      <c r="B212" s="146">
        <v>3299</v>
      </c>
      <c r="C212" s="147" t="s">
        <v>73</v>
      </c>
      <c r="D212" s="63">
        <v>2667.81</v>
      </c>
      <c r="E212" s="114">
        <v>17522.400000000001</v>
      </c>
      <c r="F212" s="114">
        <v>0</v>
      </c>
      <c r="G212" s="98">
        <v>17522.400000000001</v>
      </c>
      <c r="H212" s="100">
        <f t="shared" si="40"/>
        <v>656.80839340132923</v>
      </c>
      <c r="I212" s="101">
        <f t="shared" si="38"/>
        <v>100</v>
      </c>
    </row>
    <row r="213" spans="1:9" s="53" customFormat="1" x14ac:dyDescent="0.25">
      <c r="A213" s="168"/>
      <c r="B213" s="155"/>
      <c r="C213" s="156"/>
      <c r="D213" s="361"/>
      <c r="E213" s="349"/>
      <c r="F213" s="349"/>
      <c r="G213" s="362"/>
      <c r="H213" s="94"/>
      <c r="I213" s="95"/>
    </row>
    <row r="214" spans="1:9" s="53" customFormat="1" x14ac:dyDescent="0.25">
      <c r="A214" s="167"/>
      <c r="B214" s="151" t="s">
        <v>173</v>
      </c>
      <c r="C214" s="152" t="s">
        <v>235</v>
      </c>
      <c r="D214" s="153"/>
      <c r="E214" s="153"/>
      <c r="F214" s="114"/>
      <c r="G214" s="98"/>
      <c r="H214" s="100"/>
      <c r="I214" s="101"/>
    </row>
    <row r="215" spans="1:9" s="53" customFormat="1" x14ac:dyDescent="0.25">
      <c r="A215" s="167"/>
      <c r="B215" s="151" t="s">
        <v>236</v>
      </c>
      <c r="C215" s="152" t="s">
        <v>237</v>
      </c>
      <c r="D215" s="63"/>
      <c r="E215" s="114"/>
      <c r="F215" s="114"/>
      <c r="G215" s="98"/>
      <c r="H215" s="100"/>
      <c r="I215" s="101"/>
    </row>
    <row r="216" spans="1:9" ht="24" x14ac:dyDescent="0.25">
      <c r="A216" s="199"/>
      <c r="B216" s="200" t="s">
        <v>238</v>
      </c>
      <c r="C216" s="201" t="s">
        <v>239</v>
      </c>
      <c r="D216" s="202"/>
      <c r="E216" s="93"/>
      <c r="F216" s="93"/>
      <c r="G216" s="93"/>
      <c r="H216" s="93"/>
      <c r="I216" s="363"/>
    </row>
    <row r="217" spans="1:9" x14ac:dyDescent="0.25">
      <c r="A217" s="177" t="s">
        <v>125</v>
      </c>
      <c r="B217" s="177" t="s">
        <v>126</v>
      </c>
      <c r="C217" s="178"/>
      <c r="D217" s="321">
        <f>D218+D222</f>
        <v>0</v>
      </c>
      <c r="E217" s="321">
        <f t="shared" ref="E217:G217" si="45">E218+E222</f>
        <v>0</v>
      </c>
      <c r="F217" s="321">
        <f t="shared" si="45"/>
        <v>0</v>
      </c>
      <c r="G217" s="321">
        <f t="shared" si="45"/>
        <v>0</v>
      </c>
      <c r="H217" s="94">
        <v>0</v>
      </c>
      <c r="I217" s="95">
        <v>0</v>
      </c>
    </row>
    <row r="218" spans="1:9" x14ac:dyDescent="0.25">
      <c r="A218" s="170">
        <v>3</v>
      </c>
      <c r="B218" s="170" t="s">
        <v>3</v>
      </c>
      <c r="C218" s="170"/>
      <c r="D218" s="119">
        <f>D219</f>
        <v>0</v>
      </c>
      <c r="E218" s="119">
        <f t="shared" ref="E218:G218" si="46">E219</f>
        <v>0</v>
      </c>
      <c r="F218" s="119">
        <f t="shared" si="46"/>
        <v>0</v>
      </c>
      <c r="G218" s="119">
        <f t="shared" si="46"/>
        <v>0</v>
      </c>
      <c r="H218" s="94">
        <v>0</v>
      </c>
      <c r="I218" s="95">
        <v>0</v>
      </c>
    </row>
    <row r="219" spans="1:9" x14ac:dyDescent="0.25">
      <c r="A219" s="170">
        <v>32</v>
      </c>
      <c r="B219" s="170" t="s">
        <v>10</v>
      </c>
      <c r="C219" s="179"/>
      <c r="D219" s="113">
        <f>D220+D221</f>
        <v>0</v>
      </c>
      <c r="E219" s="113">
        <f t="shared" ref="E219:G219" si="47">E220+E221</f>
        <v>0</v>
      </c>
      <c r="F219" s="113">
        <f t="shared" si="47"/>
        <v>0</v>
      </c>
      <c r="G219" s="113">
        <f t="shared" si="47"/>
        <v>0</v>
      </c>
      <c r="H219" s="94">
        <v>0</v>
      </c>
      <c r="I219" s="95">
        <v>0</v>
      </c>
    </row>
    <row r="220" spans="1:9" x14ac:dyDescent="0.25">
      <c r="A220" s="109" t="s">
        <v>240</v>
      </c>
      <c r="B220" s="176">
        <v>32379</v>
      </c>
      <c r="C220" s="176" t="s">
        <v>241</v>
      </c>
      <c r="D220" s="63">
        <v>0</v>
      </c>
      <c r="E220" s="114">
        <v>0</v>
      </c>
      <c r="F220" s="114">
        <v>0</v>
      </c>
      <c r="G220" s="98">
        <v>0</v>
      </c>
      <c r="H220" s="100">
        <v>0</v>
      </c>
      <c r="I220" s="101">
        <v>0</v>
      </c>
    </row>
    <row r="221" spans="1:9" x14ac:dyDescent="0.25">
      <c r="A221" s="109" t="s">
        <v>242</v>
      </c>
      <c r="B221" s="176">
        <v>369310</v>
      </c>
      <c r="C221" s="176" t="s">
        <v>243</v>
      </c>
      <c r="D221" s="63">
        <v>0</v>
      </c>
      <c r="E221" s="114">
        <v>0</v>
      </c>
      <c r="F221" s="114">
        <v>0</v>
      </c>
      <c r="G221" s="98">
        <v>0</v>
      </c>
      <c r="H221" s="100">
        <v>0</v>
      </c>
      <c r="I221" s="101">
        <v>0</v>
      </c>
    </row>
    <row r="222" spans="1:9" x14ac:dyDescent="0.25">
      <c r="A222" s="171">
        <v>4</v>
      </c>
      <c r="B222" s="170" t="s">
        <v>225</v>
      </c>
      <c r="C222" s="322" t="s">
        <v>244</v>
      </c>
      <c r="D222" s="119">
        <f>D223+D224+D225</f>
        <v>0</v>
      </c>
      <c r="E222" s="119">
        <f t="shared" ref="E222:G222" si="48">E223+E224+E225</f>
        <v>0</v>
      </c>
      <c r="F222" s="119">
        <f t="shared" si="48"/>
        <v>0</v>
      </c>
      <c r="G222" s="119">
        <f t="shared" si="48"/>
        <v>0</v>
      </c>
      <c r="H222" s="94">
        <v>0</v>
      </c>
      <c r="I222" s="95">
        <v>0</v>
      </c>
    </row>
    <row r="223" spans="1:9" x14ac:dyDescent="0.25">
      <c r="A223" s="109" t="s">
        <v>245</v>
      </c>
      <c r="B223" s="176">
        <v>42123</v>
      </c>
      <c r="C223" s="176" t="s">
        <v>246</v>
      </c>
      <c r="D223" s="114">
        <v>0</v>
      </c>
      <c r="E223" s="98">
        <v>0</v>
      </c>
      <c r="F223" s="98">
        <v>0</v>
      </c>
      <c r="G223" s="98">
        <v>0</v>
      </c>
      <c r="H223" s="100">
        <v>0</v>
      </c>
      <c r="I223" s="101">
        <v>0</v>
      </c>
    </row>
    <row r="224" spans="1:9" x14ac:dyDescent="0.25">
      <c r="A224" s="109" t="s">
        <v>247</v>
      </c>
      <c r="B224" s="176">
        <v>422121</v>
      </c>
      <c r="C224" s="176" t="s">
        <v>248</v>
      </c>
      <c r="D224" s="63">
        <v>0</v>
      </c>
      <c r="E224" s="114">
        <v>0</v>
      </c>
      <c r="F224" s="114">
        <v>0</v>
      </c>
      <c r="G224" s="98">
        <v>0</v>
      </c>
      <c r="H224" s="100">
        <v>0</v>
      </c>
      <c r="I224" s="101">
        <v>0</v>
      </c>
    </row>
    <row r="225" spans="1:9" s="53" customFormat="1" x14ac:dyDescent="0.25">
      <c r="A225" s="109"/>
      <c r="B225" s="176">
        <v>92</v>
      </c>
      <c r="C225" s="176" t="s">
        <v>495</v>
      </c>
      <c r="D225" s="63"/>
      <c r="E225" s="114"/>
      <c r="F225" s="114"/>
      <c r="G225" s="98">
        <v>0</v>
      </c>
      <c r="H225" s="100">
        <v>0</v>
      </c>
      <c r="I225" s="101">
        <v>0</v>
      </c>
    </row>
    <row r="226" spans="1:9" s="53" customFormat="1" x14ac:dyDescent="0.25">
      <c r="A226" s="180"/>
      <c r="B226" s="207"/>
      <c r="C226" s="207"/>
      <c r="D226" s="361"/>
      <c r="E226" s="349"/>
      <c r="F226" s="349">
        <v>0</v>
      </c>
      <c r="G226" s="362"/>
      <c r="H226" s="350">
        <v>0</v>
      </c>
      <c r="I226" s="359">
        <v>0</v>
      </c>
    </row>
    <row r="227" spans="1:9" s="53" customFormat="1" x14ac:dyDescent="0.25">
      <c r="A227" s="109"/>
      <c r="B227" s="181" t="s">
        <v>173</v>
      </c>
      <c r="C227" s="117" t="s">
        <v>235</v>
      </c>
      <c r="D227" s="153"/>
      <c r="E227" s="114"/>
      <c r="F227" s="114"/>
      <c r="G227" s="98"/>
      <c r="H227" s="100"/>
      <c r="I227" s="101"/>
    </row>
    <row r="228" spans="1:9" s="53" customFormat="1" x14ac:dyDescent="0.25">
      <c r="A228" s="109"/>
      <c r="B228" s="181" t="s">
        <v>249</v>
      </c>
      <c r="C228" s="117" t="s">
        <v>237</v>
      </c>
      <c r="D228" s="63"/>
      <c r="E228" s="114"/>
      <c r="F228" s="114"/>
      <c r="G228" s="98"/>
      <c r="H228" s="100"/>
      <c r="I228" s="101"/>
    </row>
    <row r="229" spans="1:9" s="53" customFormat="1" ht="30.75" customHeight="1" x14ac:dyDescent="0.25">
      <c r="A229" s="154"/>
      <c r="B229" s="203" t="s">
        <v>250</v>
      </c>
      <c r="C229" s="204" t="s">
        <v>251</v>
      </c>
      <c r="D229" s="196"/>
      <c r="E229" s="197"/>
      <c r="F229" s="197"/>
      <c r="G229" s="198"/>
      <c r="H229" s="357"/>
      <c r="I229" s="358"/>
    </row>
    <row r="230" spans="1:9" x14ac:dyDescent="0.25">
      <c r="A230" s="177" t="s">
        <v>125</v>
      </c>
      <c r="B230" s="177" t="s">
        <v>126</v>
      </c>
      <c r="C230" s="178"/>
      <c r="D230" s="321">
        <f>SUM(D231+D259)</f>
        <v>5158296.08</v>
      </c>
      <c r="E230" s="321">
        <f t="shared" ref="E230:G230" si="49">SUM(E231+E259)</f>
        <v>191136.53</v>
      </c>
      <c r="F230" s="321">
        <f t="shared" si="49"/>
        <v>0</v>
      </c>
      <c r="G230" s="321">
        <f t="shared" si="49"/>
        <v>191136.53</v>
      </c>
      <c r="H230" s="350">
        <f t="shared" si="40"/>
        <v>3.7054199106771706</v>
      </c>
      <c r="I230" s="359">
        <f t="shared" si="38"/>
        <v>100</v>
      </c>
    </row>
    <row r="231" spans="1:9" x14ac:dyDescent="0.25">
      <c r="A231" s="170">
        <v>3</v>
      </c>
      <c r="B231" s="170" t="s">
        <v>3</v>
      </c>
      <c r="C231" s="170"/>
      <c r="D231" s="119">
        <f>D232+D233+D252+D257</f>
        <v>2777011.37</v>
      </c>
      <c r="E231" s="119">
        <f t="shared" ref="E231:F231" si="50">E232+E233+E252+E257</f>
        <v>191136.53</v>
      </c>
      <c r="F231" s="119">
        <f t="shared" si="50"/>
        <v>0</v>
      </c>
      <c r="G231" s="119">
        <f>G232+G233+G252+G257</f>
        <v>191136.53</v>
      </c>
      <c r="H231" s="94">
        <f t="shared" si="40"/>
        <v>6.8828140952120043</v>
      </c>
      <c r="I231" s="95">
        <f t="shared" si="38"/>
        <v>100</v>
      </c>
    </row>
    <row r="232" spans="1:9" x14ac:dyDescent="0.25">
      <c r="A232" s="182">
        <v>31</v>
      </c>
      <c r="B232" s="182" t="s">
        <v>4</v>
      </c>
      <c r="C232" s="182"/>
      <c r="D232" s="137">
        <f>SUM(D234:D236)</f>
        <v>253912.19</v>
      </c>
      <c r="E232" s="137">
        <f t="shared" ref="E232:G232" si="51">SUM(E234:E236)</f>
        <v>0</v>
      </c>
      <c r="F232" s="137">
        <f t="shared" si="51"/>
        <v>0</v>
      </c>
      <c r="G232" s="137">
        <f t="shared" si="51"/>
        <v>0</v>
      </c>
      <c r="H232" s="94">
        <f t="shared" si="40"/>
        <v>0</v>
      </c>
      <c r="I232" s="95">
        <v>0</v>
      </c>
    </row>
    <row r="233" spans="1:9" x14ac:dyDescent="0.25">
      <c r="A233" s="182">
        <v>32</v>
      </c>
      <c r="B233" s="182" t="s">
        <v>10</v>
      </c>
      <c r="C233" s="183"/>
      <c r="D233" s="137">
        <f>SUM(D237:D251)</f>
        <v>2226948.33</v>
      </c>
      <c r="E233" s="137">
        <f t="shared" ref="E233:G233" si="52">SUM(E237:E251)</f>
        <v>0</v>
      </c>
      <c r="F233" s="137">
        <f t="shared" si="52"/>
        <v>0</v>
      </c>
      <c r="G233" s="137">
        <f t="shared" si="52"/>
        <v>0</v>
      </c>
      <c r="H233" s="94">
        <f t="shared" si="40"/>
        <v>0</v>
      </c>
      <c r="I233" s="95">
        <v>0</v>
      </c>
    </row>
    <row r="234" spans="1:9" x14ac:dyDescent="0.25">
      <c r="A234" s="61" t="s">
        <v>252</v>
      </c>
      <c r="B234" s="146">
        <v>31111</v>
      </c>
      <c r="C234" s="147" t="s">
        <v>253</v>
      </c>
      <c r="D234" s="63">
        <v>213243.45</v>
      </c>
      <c r="E234" s="114">
        <v>0</v>
      </c>
      <c r="F234" s="114">
        <v>0</v>
      </c>
      <c r="G234" s="98">
        <v>0</v>
      </c>
      <c r="H234" s="100">
        <f t="shared" si="40"/>
        <v>0</v>
      </c>
      <c r="I234" s="101">
        <v>0</v>
      </c>
    </row>
    <row r="235" spans="1:9" ht="30" x14ac:dyDescent="0.25">
      <c r="A235" s="61" t="s">
        <v>254</v>
      </c>
      <c r="B235" s="146">
        <v>31219</v>
      </c>
      <c r="C235" s="148" t="s">
        <v>255</v>
      </c>
      <c r="D235" s="63">
        <v>5479.09</v>
      </c>
      <c r="E235" s="114">
        <v>0</v>
      </c>
      <c r="F235" s="114">
        <v>0</v>
      </c>
      <c r="G235" s="98">
        <v>0</v>
      </c>
      <c r="H235" s="100">
        <f t="shared" si="40"/>
        <v>0</v>
      </c>
      <c r="I235" s="101">
        <v>0</v>
      </c>
    </row>
    <row r="236" spans="1:9" x14ac:dyDescent="0.25">
      <c r="A236" s="61" t="s">
        <v>256</v>
      </c>
      <c r="B236" s="146">
        <v>31321</v>
      </c>
      <c r="C236" s="147" t="s">
        <v>257</v>
      </c>
      <c r="D236" s="63">
        <v>35189.65</v>
      </c>
      <c r="E236" s="114">
        <v>0</v>
      </c>
      <c r="F236" s="114">
        <v>0</v>
      </c>
      <c r="G236" s="98">
        <v>0</v>
      </c>
      <c r="H236" s="100">
        <f t="shared" si="40"/>
        <v>0</v>
      </c>
      <c r="I236" s="101">
        <v>0</v>
      </c>
    </row>
    <row r="237" spans="1:9" x14ac:dyDescent="0.25">
      <c r="A237" s="61" t="s">
        <v>211</v>
      </c>
      <c r="B237" s="146">
        <v>32119</v>
      </c>
      <c r="C237" s="147" t="s">
        <v>212</v>
      </c>
      <c r="D237" s="192">
        <v>50745.48</v>
      </c>
      <c r="E237" s="192">
        <v>0</v>
      </c>
      <c r="F237" s="192">
        <v>0</v>
      </c>
      <c r="G237" s="192">
        <v>0</v>
      </c>
      <c r="H237" s="100">
        <f t="shared" si="40"/>
        <v>0</v>
      </c>
      <c r="I237" s="101">
        <v>0</v>
      </c>
    </row>
    <row r="238" spans="1:9" x14ac:dyDescent="0.25">
      <c r="A238" s="61" t="s">
        <v>258</v>
      </c>
      <c r="B238" s="146">
        <v>32121</v>
      </c>
      <c r="C238" s="147" t="s">
        <v>259</v>
      </c>
      <c r="D238" s="192">
        <v>11594.91</v>
      </c>
      <c r="E238" s="114">
        <v>0</v>
      </c>
      <c r="F238" s="114">
        <v>0</v>
      </c>
      <c r="G238" s="98">
        <v>0</v>
      </c>
      <c r="H238" s="100">
        <f t="shared" si="40"/>
        <v>0</v>
      </c>
      <c r="I238" s="101">
        <v>0</v>
      </c>
    </row>
    <row r="239" spans="1:9" x14ac:dyDescent="0.25">
      <c r="A239" s="61" t="s">
        <v>260</v>
      </c>
      <c r="B239" s="146">
        <v>32131</v>
      </c>
      <c r="C239" s="147" t="s">
        <v>261</v>
      </c>
      <c r="D239" s="192">
        <v>43820.49</v>
      </c>
      <c r="E239" s="114">
        <v>0</v>
      </c>
      <c r="F239" s="114">
        <v>0</v>
      </c>
      <c r="G239" s="98">
        <v>0</v>
      </c>
      <c r="H239" s="100">
        <f t="shared" si="40"/>
        <v>0</v>
      </c>
      <c r="I239" s="101">
        <v>0</v>
      </c>
    </row>
    <row r="240" spans="1:9" ht="27" customHeight="1" x14ac:dyDescent="0.25">
      <c r="A240" s="61" t="s">
        <v>262</v>
      </c>
      <c r="B240" s="146">
        <v>32141</v>
      </c>
      <c r="C240" s="161" t="s">
        <v>263</v>
      </c>
      <c r="D240" s="192">
        <v>0</v>
      </c>
      <c r="E240" s="114">
        <v>0</v>
      </c>
      <c r="F240" s="114">
        <v>0</v>
      </c>
      <c r="G240" s="98">
        <v>0</v>
      </c>
      <c r="H240" s="100">
        <v>0</v>
      </c>
      <c r="I240" s="101">
        <v>0</v>
      </c>
    </row>
    <row r="241" spans="1:9" ht="30" x14ac:dyDescent="0.25">
      <c r="A241" s="61" t="s">
        <v>264</v>
      </c>
      <c r="B241" s="146">
        <v>32219</v>
      </c>
      <c r="C241" s="161" t="s">
        <v>265</v>
      </c>
      <c r="D241" s="192">
        <v>390363.9</v>
      </c>
      <c r="E241" s="114">
        <v>0</v>
      </c>
      <c r="F241" s="114">
        <v>0</v>
      </c>
      <c r="G241" s="98">
        <v>0</v>
      </c>
      <c r="H241" s="100">
        <v>0</v>
      </c>
      <c r="I241" s="101">
        <v>0</v>
      </c>
    </row>
    <row r="242" spans="1:9" x14ac:dyDescent="0.25">
      <c r="A242" s="61" t="s">
        <v>266</v>
      </c>
      <c r="B242" s="146">
        <v>32251</v>
      </c>
      <c r="C242" s="147" t="s">
        <v>267</v>
      </c>
      <c r="D242" s="192">
        <v>268784.55</v>
      </c>
      <c r="E242" s="114">
        <v>0</v>
      </c>
      <c r="F242" s="114">
        <v>0</v>
      </c>
      <c r="G242" s="98">
        <v>0</v>
      </c>
      <c r="H242" s="100">
        <v>0</v>
      </c>
      <c r="I242" s="101">
        <v>0</v>
      </c>
    </row>
    <row r="243" spans="1:9" x14ac:dyDescent="0.25">
      <c r="A243" s="61" t="s">
        <v>268</v>
      </c>
      <c r="B243" s="146">
        <v>32319</v>
      </c>
      <c r="C243" s="147" t="s">
        <v>269</v>
      </c>
      <c r="D243" s="114">
        <v>7153</v>
      </c>
      <c r="E243" s="98">
        <v>0</v>
      </c>
      <c r="F243" s="98">
        <v>0</v>
      </c>
      <c r="G243" s="98">
        <v>0</v>
      </c>
      <c r="H243" s="100">
        <v>0</v>
      </c>
      <c r="I243" s="101">
        <v>0</v>
      </c>
    </row>
    <row r="244" spans="1:9" x14ac:dyDescent="0.25">
      <c r="A244" s="61" t="s">
        <v>270</v>
      </c>
      <c r="B244" s="146">
        <v>32339</v>
      </c>
      <c r="C244" s="147" t="s">
        <v>67</v>
      </c>
      <c r="D244" s="114">
        <v>247010.41</v>
      </c>
      <c r="E244" s="98">
        <v>0</v>
      </c>
      <c r="F244" s="98">
        <v>0</v>
      </c>
      <c r="G244" s="98">
        <v>0</v>
      </c>
      <c r="H244" s="100">
        <v>0</v>
      </c>
      <c r="I244" s="101">
        <v>0</v>
      </c>
    </row>
    <row r="245" spans="1:9" x14ac:dyDescent="0.25">
      <c r="A245" s="61" t="s">
        <v>271</v>
      </c>
      <c r="B245" s="146">
        <v>32359</v>
      </c>
      <c r="C245" s="147" t="s">
        <v>272</v>
      </c>
      <c r="D245" s="192">
        <v>7175.75</v>
      </c>
      <c r="E245" s="114">
        <v>0</v>
      </c>
      <c r="F245" s="114">
        <v>0</v>
      </c>
      <c r="G245" s="98">
        <v>0</v>
      </c>
      <c r="H245" s="100">
        <v>0</v>
      </c>
      <c r="I245" s="101">
        <v>0</v>
      </c>
    </row>
    <row r="246" spans="1:9" x14ac:dyDescent="0.25">
      <c r="A246" s="61" t="s">
        <v>215</v>
      </c>
      <c r="B246" s="146">
        <v>32379</v>
      </c>
      <c r="C246" s="147" t="s">
        <v>216</v>
      </c>
      <c r="D246" s="114">
        <v>1178477.55</v>
      </c>
      <c r="E246" s="114">
        <v>0</v>
      </c>
      <c r="F246" s="114">
        <v>0</v>
      </c>
      <c r="G246" s="98">
        <v>0</v>
      </c>
      <c r="H246" s="100">
        <v>0</v>
      </c>
      <c r="I246" s="101">
        <v>0</v>
      </c>
    </row>
    <row r="247" spans="1:9" x14ac:dyDescent="0.25">
      <c r="A247" s="61" t="s">
        <v>273</v>
      </c>
      <c r="B247" s="146">
        <v>323911</v>
      </c>
      <c r="C247" s="147" t="s">
        <v>274</v>
      </c>
      <c r="D247" s="114">
        <v>0</v>
      </c>
      <c r="E247" s="114">
        <v>0</v>
      </c>
      <c r="F247" s="114">
        <v>0</v>
      </c>
      <c r="G247" s="114">
        <v>0</v>
      </c>
      <c r="H247" s="100">
        <v>0</v>
      </c>
      <c r="I247" s="101">
        <v>0</v>
      </c>
    </row>
    <row r="248" spans="1:9" x14ac:dyDescent="0.25">
      <c r="A248" s="61" t="s">
        <v>275</v>
      </c>
      <c r="B248" s="158">
        <v>323910</v>
      </c>
      <c r="C248" s="162" t="s">
        <v>276</v>
      </c>
      <c r="D248" s="114">
        <v>13522.29</v>
      </c>
      <c r="E248" s="114">
        <v>0</v>
      </c>
      <c r="F248" s="114">
        <v>0</v>
      </c>
      <c r="G248" s="98">
        <v>0</v>
      </c>
      <c r="H248" s="100">
        <v>0</v>
      </c>
      <c r="I248" s="101">
        <v>0</v>
      </c>
    </row>
    <row r="249" spans="1:9" ht="26.25" customHeight="1" x14ac:dyDescent="0.25">
      <c r="A249" s="61" t="s">
        <v>277</v>
      </c>
      <c r="B249" s="146">
        <v>32411</v>
      </c>
      <c r="C249" s="161" t="s">
        <v>278</v>
      </c>
      <c r="D249" s="192">
        <v>0</v>
      </c>
      <c r="E249" s="114">
        <v>0</v>
      </c>
      <c r="F249" s="114">
        <v>0</v>
      </c>
      <c r="G249" s="98">
        <v>0</v>
      </c>
      <c r="H249" s="100">
        <v>0</v>
      </c>
      <c r="I249" s="101">
        <v>0</v>
      </c>
    </row>
    <row r="250" spans="1:9" ht="30" x14ac:dyDescent="0.25">
      <c r="A250" s="61" t="s">
        <v>279</v>
      </c>
      <c r="B250" s="146">
        <v>32399</v>
      </c>
      <c r="C250" s="161" t="s">
        <v>280</v>
      </c>
      <c r="D250" s="192">
        <v>0</v>
      </c>
      <c r="E250" s="114">
        <v>0</v>
      </c>
      <c r="F250" s="114">
        <v>0</v>
      </c>
      <c r="G250" s="98">
        <v>0</v>
      </c>
      <c r="H250" s="100">
        <v>0</v>
      </c>
      <c r="I250" s="101">
        <v>0</v>
      </c>
    </row>
    <row r="251" spans="1:9" x14ac:dyDescent="0.25">
      <c r="A251" s="61" t="s">
        <v>281</v>
      </c>
      <c r="B251" s="146">
        <v>32931</v>
      </c>
      <c r="C251" s="161" t="s">
        <v>74</v>
      </c>
      <c r="D251" s="192">
        <v>8300</v>
      </c>
      <c r="E251" s="114">
        <v>0</v>
      </c>
      <c r="F251" s="114">
        <v>0</v>
      </c>
      <c r="G251" s="98">
        <v>0</v>
      </c>
      <c r="H251" s="100">
        <f t="shared" ref="H251:H297" si="53">G251/D251*100</f>
        <v>0</v>
      </c>
      <c r="I251" s="101">
        <v>0</v>
      </c>
    </row>
    <row r="252" spans="1:9" s="53" customFormat="1" x14ac:dyDescent="0.25">
      <c r="A252" s="319">
        <v>36</v>
      </c>
      <c r="B252" s="320" t="s">
        <v>282</v>
      </c>
      <c r="C252" s="154"/>
      <c r="D252" s="119">
        <f>SUM(D253:D256)</f>
        <v>259763.21999999997</v>
      </c>
      <c r="E252" s="119">
        <f t="shared" ref="E252:F252" si="54">SUM(E253:E256)</f>
        <v>169915.35</v>
      </c>
      <c r="F252" s="119">
        <f t="shared" si="54"/>
        <v>0</v>
      </c>
      <c r="G252" s="119">
        <f>SUM(G253:G256)</f>
        <v>169915.35</v>
      </c>
      <c r="H252" s="94">
        <f t="shared" si="53"/>
        <v>65.411627558358731</v>
      </c>
      <c r="I252" s="95">
        <f t="shared" ref="I252:I297" si="55">G252/E252*100</f>
        <v>100</v>
      </c>
    </row>
    <row r="253" spans="1:9" x14ac:dyDescent="0.25">
      <c r="A253" s="160" t="s">
        <v>283</v>
      </c>
      <c r="B253" s="146">
        <v>36111</v>
      </c>
      <c r="C253" s="147" t="s">
        <v>284</v>
      </c>
      <c r="D253" s="63">
        <v>126431.53</v>
      </c>
      <c r="E253" s="114">
        <v>61205.29</v>
      </c>
      <c r="F253" s="114">
        <v>0</v>
      </c>
      <c r="G253" s="98">
        <v>61205.29</v>
      </c>
      <c r="H253" s="100">
        <f t="shared" si="53"/>
        <v>48.409830997062201</v>
      </c>
      <c r="I253" s="101">
        <f t="shared" si="55"/>
        <v>100</v>
      </c>
    </row>
    <row r="254" spans="1:9" ht="45" x14ac:dyDescent="0.25">
      <c r="A254" s="160" t="s">
        <v>285</v>
      </c>
      <c r="B254" s="146">
        <v>36811</v>
      </c>
      <c r="C254" s="161" t="s">
        <v>286</v>
      </c>
      <c r="D254" s="63">
        <v>53735.49</v>
      </c>
      <c r="E254" s="114">
        <v>58955.87</v>
      </c>
      <c r="F254" s="114">
        <v>0</v>
      </c>
      <c r="G254" s="98">
        <v>58955.87</v>
      </c>
      <c r="H254" s="100">
        <f t="shared" si="53"/>
        <v>109.71495747037945</v>
      </c>
      <c r="I254" s="101">
        <f t="shared" si="55"/>
        <v>100</v>
      </c>
    </row>
    <row r="255" spans="1:9" x14ac:dyDescent="0.25">
      <c r="A255" s="160" t="s">
        <v>242</v>
      </c>
      <c r="B255" s="146">
        <v>36931</v>
      </c>
      <c r="C255" s="147" t="s">
        <v>287</v>
      </c>
      <c r="D255" s="63">
        <v>0</v>
      </c>
      <c r="E255" s="114">
        <v>0</v>
      </c>
      <c r="F255" s="114">
        <v>0</v>
      </c>
      <c r="G255" s="98">
        <v>0</v>
      </c>
      <c r="H255" s="100">
        <v>0</v>
      </c>
      <c r="I255" s="101">
        <v>0</v>
      </c>
    </row>
    <row r="256" spans="1:9" ht="45" x14ac:dyDescent="0.25">
      <c r="A256" s="160" t="s">
        <v>288</v>
      </c>
      <c r="B256" s="146">
        <v>36812</v>
      </c>
      <c r="C256" s="161" t="s">
        <v>289</v>
      </c>
      <c r="D256" s="63">
        <v>79596.2</v>
      </c>
      <c r="E256" s="114">
        <v>49754.19</v>
      </c>
      <c r="F256" s="114">
        <v>0</v>
      </c>
      <c r="G256" s="98">
        <v>49754.19</v>
      </c>
      <c r="H256" s="100">
        <f t="shared" si="53"/>
        <v>62.508247881180267</v>
      </c>
      <c r="I256" s="101">
        <f t="shared" si="55"/>
        <v>100</v>
      </c>
    </row>
    <row r="257" spans="1:9" x14ac:dyDescent="0.25">
      <c r="A257" s="319">
        <v>38</v>
      </c>
      <c r="B257" s="320" t="s">
        <v>282</v>
      </c>
      <c r="C257" s="154"/>
      <c r="D257" s="119">
        <f>D258</f>
        <v>36387.629999999997</v>
      </c>
      <c r="E257" s="119">
        <f t="shared" ref="E257:G257" si="56">E258</f>
        <v>21221.18</v>
      </c>
      <c r="F257" s="360">
        <f t="shared" si="56"/>
        <v>0</v>
      </c>
      <c r="G257" s="360">
        <f t="shared" si="56"/>
        <v>21221.18</v>
      </c>
      <c r="H257" s="357">
        <f t="shared" si="53"/>
        <v>58.319764161612063</v>
      </c>
      <c r="I257" s="358">
        <f t="shared" si="55"/>
        <v>100</v>
      </c>
    </row>
    <row r="258" spans="1:9" x14ac:dyDescent="0.25">
      <c r="A258" s="160" t="s">
        <v>290</v>
      </c>
      <c r="B258" s="146">
        <v>38131</v>
      </c>
      <c r="C258" s="147" t="s">
        <v>186</v>
      </c>
      <c r="D258" s="63">
        <v>36387.629999999997</v>
      </c>
      <c r="E258" s="114">
        <v>21221.18</v>
      </c>
      <c r="F258" s="114">
        <v>0</v>
      </c>
      <c r="G258" s="98">
        <v>21221.18</v>
      </c>
      <c r="H258" s="100">
        <f t="shared" si="53"/>
        <v>58.319764161612063</v>
      </c>
      <c r="I258" s="101">
        <f t="shared" si="55"/>
        <v>100</v>
      </c>
    </row>
    <row r="259" spans="1:9" x14ac:dyDescent="0.25">
      <c r="A259" s="171">
        <v>4</v>
      </c>
      <c r="B259" s="170" t="s">
        <v>225</v>
      </c>
      <c r="C259" s="180"/>
      <c r="D259" s="119">
        <f>SUM(D260:D272)</f>
        <v>2381284.71</v>
      </c>
      <c r="E259" s="119">
        <f>SUM(E260:E272)</f>
        <v>0</v>
      </c>
      <c r="F259" s="360">
        <f t="shared" ref="F259:G259" si="57">SUM(F260:F272)</f>
        <v>0</v>
      </c>
      <c r="G259" s="360">
        <f t="shared" si="57"/>
        <v>0</v>
      </c>
      <c r="H259" s="357">
        <f t="shared" si="53"/>
        <v>0</v>
      </c>
      <c r="I259" s="358">
        <v>0</v>
      </c>
    </row>
    <row r="260" spans="1:9" x14ac:dyDescent="0.25">
      <c r="A260" s="61" t="s">
        <v>291</v>
      </c>
      <c r="B260" s="146">
        <v>42211</v>
      </c>
      <c r="C260" s="147" t="s">
        <v>292</v>
      </c>
      <c r="D260" s="192">
        <v>181722.75</v>
      </c>
      <c r="E260" s="114">
        <v>0</v>
      </c>
      <c r="F260" s="114">
        <v>0</v>
      </c>
      <c r="G260" s="98">
        <v>0</v>
      </c>
      <c r="H260" s="100">
        <f t="shared" si="53"/>
        <v>0</v>
      </c>
      <c r="I260" s="101">
        <v>0</v>
      </c>
    </row>
    <row r="261" spans="1:9" x14ac:dyDescent="0.25">
      <c r="A261" s="61" t="s">
        <v>293</v>
      </c>
      <c r="B261" s="146">
        <v>42212</v>
      </c>
      <c r="C261" s="147" t="s">
        <v>294</v>
      </c>
      <c r="D261" s="192">
        <v>0</v>
      </c>
      <c r="E261" s="114">
        <v>0</v>
      </c>
      <c r="F261" s="114">
        <v>0</v>
      </c>
      <c r="G261" s="98">
        <v>0</v>
      </c>
      <c r="H261" s="100">
        <v>0</v>
      </c>
      <c r="I261" s="101">
        <v>0</v>
      </c>
    </row>
    <row r="262" spans="1:9" x14ac:dyDescent="0.25">
      <c r="A262" s="61" t="s">
        <v>295</v>
      </c>
      <c r="B262" s="146">
        <v>42219</v>
      </c>
      <c r="C262" s="147" t="s">
        <v>296</v>
      </c>
      <c r="D262" s="192">
        <v>423186.25</v>
      </c>
      <c r="E262" s="114">
        <v>0</v>
      </c>
      <c r="F262" s="114">
        <v>0</v>
      </c>
      <c r="G262" s="98">
        <v>0</v>
      </c>
      <c r="H262" s="100">
        <v>0</v>
      </c>
      <c r="I262" s="101">
        <v>0</v>
      </c>
    </row>
    <row r="263" spans="1:9" x14ac:dyDescent="0.25">
      <c r="A263" s="61" t="s">
        <v>297</v>
      </c>
      <c r="B263" s="146">
        <v>42221</v>
      </c>
      <c r="C263" s="147" t="s">
        <v>298</v>
      </c>
      <c r="D263" s="192">
        <v>0</v>
      </c>
      <c r="E263" s="114">
        <v>0</v>
      </c>
      <c r="F263" s="114">
        <v>0</v>
      </c>
      <c r="G263" s="98">
        <v>0</v>
      </c>
      <c r="H263" s="100">
        <v>0</v>
      </c>
      <c r="I263" s="101">
        <v>0</v>
      </c>
    </row>
    <row r="264" spans="1:9" x14ac:dyDescent="0.25">
      <c r="A264" s="61" t="s">
        <v>299</v>
      </c>
      <c r="B264" s="163">
        <v>42222</v>
      </c>
      <c r="C264" s="164" t="s">
        <v>300</v>
      </c>
      <c r="D264" s="192">
        <v>0</v>
      </c>
      <c r="E264" s="114">
        <v>0</v>
      </c>
      <c r="F264" s="114">
        <v>0</v>
      </c>
      <c r="G264" s="98">
        <v>0</v>
      </c>
      <c r="H264" s="100">
        <v>0</v>
      </c>
      <c r="I264" s="101">
        <v>0</v>
      </c>
    </row>
    <row r="265" spans="1:9" x14ac:dyDescent="0.25">
      <c r="A265" s="61" t="s">
        <v>301</v>
      </c>
      <c r="B265" s="163">
        <v>42229</v>
      </c>
      <c r="C265" s="164" t="s">
        <v>302</v>
      </c>
      <c r="D265" s="114">
        <v>0</v>
      </c>
      <c r="E265" s="98">
        <v>0</v>
      </c>
      <c r="F265" s="98">
        <v>0</v>
      </c>
      <c r="G265" s="98">
        <v>0</v>
      </c>
      <c r="H265" s="100">
        <v>0</v>
      </c>
      <c r="I265" s="101">
        <v>0</v>
      </c>
    </row>
    <row r="266" spans="1:9" x14ac:dyDescent="0.25">
      <c r="A266" s="61" t="s">
        <v>303</v>
      </c>
      <c r="B266" s="163">
        <v>42232</v>
      </c>
      <c r="C266" s="164" t="s">
        <v>304</v>
      </c>
      <c r="D266" s="114">
        <v>0</v>
      </c>
      <c r="E266" s="98">
        <v>0</v>
      </c>
      <c r="F266" s="98">
        <v>0</v>
      </c>
      <c r="G266" s="98">
        <v>0</v>
      </c>
      <c r="H266" s="100">
        <v>0</v>
      </c>
      <c r="I266" s="101">
        <v>0</v>
      </c>
    </row>
    <row r="267" spans="1:9" x14ac:dyDescent="0.25">
      <c r="A267" s="61" t="s">
        <v>305</v>
      </c>
      <c r="B267" s="163">
        <v>42233</v>
      </c>
      <c r="C267" s="164" t="s">
        <v>306</v>
      </c>
      <c r="D267" s="192">
        <v>0</v>
      </c>
      <c r="E267" s="114">
        <v>0</v>
      </c>
      <c r="F267" s="114">
        <v>0</v>
      </c>
      <c r="G267" s="98">
        <v>0</v>
      </c>
      <c r="H267" s="100">
        <v>0</v>
      </c>
      <c r="I267" s="101">
        <v>0</v>
      </c>
    </row>
    <row r="268" spans="1:9" x14ac:dyDescent="0.25">
      <c r="A268" s="61" t="s">
        <v>307</v>
      </c>
      <c r="B268" s="163">
        <v>42239</v>
      </c>
      <c r="C268" s="164" t="s">
        <v>308</v>
      </c>
      <c r="D268" s="114">
        <v>0</v>
      </c>
      <c r="E268" s="114">
        <v>0</v>
      </c>
      <c r="F268" s="114">
        <v>0</v>
      </c>
      <c r="G268" s="98">
        <v>0</v>
      </c>
      <c r="H268" s="100">
        <v>0</v>
      </c>
      <c r="I268" s="101">
        <v>0</v>
      </c>
    </row>
    <row r="269" spans="1:9" x14ac:dyDescent="0.25">
      <c r="A269" s="61" t="s">
        <v>309</v>
      </c>
      <c r="B269" s="149">
        <v>42271</v>
      </c>
      <c r="C269" s="150" t="s">
        <v>310</v>
      </c>
      <c r="D269" s="114">
        <v>36427.9</v>
      </c>
      <c r="E269" s="114">
        <v>0</v>
      </c>
      <c r="F269" s="114">
        <v>0</v>
      </c>
      <c r="G269" s="114">
        <v>0</v>
      </c>
      <c r="H269" s="100">
        <f t="shared" si="53"/>
        <v>0</v>
      </c>
      <c r="I269" s="101">
        <v>0</v>
      </c>
    </row>
    <row r="270" spans="1:9" x14ac:dyDescent="0.25">
      <c r="A270" s="61" t="s">
        <v>311</v>
      </c>
      <c r="B270" s="149">
        <v>42273</v>
      </c>
      <c r="C270" s="150" t="s">
        <v>312</v>
      </c>
      <c r="D270" s="114">
        <v>1701505.03</v>
      </c>
      <c r="E270" s="114">
        <v>0</v>
      </c>
      <c r="F270" s="114">
        <v>0</v>
      </c>
      <c r="G270" s="98">
        <v>0</v>
      </c>
      <c r="H270" s="100">
        <f t="shared" si="53"/>
        <v>0</v>
      </c>
      <c r="I270" s="101">
        <v>0</v>
      </c>
    </row>
    <row r="271" spans="1:9" x14ac:dyDescent="0.25">
      <c r="A271" s="61" t="s">
        <v>313</v>
      </c>
      <c r="B271" s="149">
        <v>42313</v>
      </c>
      <c r="C271" s="150" t="s">
        <v>314</v>
      </c>
      <c r="D271" s="192">
        <v>38442.78</v>
      </c>
      <c r="E271" s="114">
        <v>0</v>
      </c>
      <c r="F271" s="114">
        <v>0</v>
      </c>
      <c r="G271" s="98">
        <v>0</v>
      </c>
      <c r="H271" s="100">
        <f t="shared" si="53"/>
        <v>0</v>
      </c>
      <c r="I271" s="101">
        <v>0</v>
      </c>
    </row>
    <row r="272" spans="1:9" x14ac:dyDescent="0.25">
      <c r="A272" s="165" t="s">
        <v>204</v>
      </c>
      <c r="B272" s="166">
        <v>92221</v>
      </c>
      <c r="C272" s="150" t="s">
        <v>172</v>
      </c>
      <c r="D272" s="192">
        <v>0</v>
      </c>
      <c r="E272" s="333">
        <v>0</v>
      </c>
      <c r="F272" s="114">
        <v>0</v>
      </c>
      <c r="G272" s="98">
        <v>0</v>
      </c>
      <c r="H272" s="100">
        <v>0</v>
      </c>
      <c r="I272" s="101">
        <v>0</v>
      </c>
    </row>
    <row r="273" spans="1:9" s="53" customFormat="1" x14ac:dyDescent="0.25">
      <c r="A273" s="208"/>
      <c r="B273" s="209"/>
      <c r="C273" s="365"/>
      <c r="D273" s="361"/>
      <c r="E273" s="349"/>
      <c r="F273" s="349"/>
      <c r="G273" s="362"/>
      <c r="H273" s="350"/>
      <c r="I273" s="359"/>
    </row>
    <row r="274" spans="1:9" x14ac:dyDescent="0.25">
      <c r="A274" s="61"/>
      <c r="B274" s="151" t="s">
        <v>173</v>
      </c>
      <c r="C274" s="152" t="s">
        <v>235</v>
      </c>
      <c r="D274" s="153"/>
      <c r="E274" s="114"/>
      <c r="F274" s="114"/>
      <c r="G274" s="98"/>
      <c r="H274" s="100"/>
      <c r="I274" s="101"/>
    </row>
    <row r="275" spans="1:9" s="53" customFormat="1" x14ac:dyDescent="0.25">
      <c r="A275" s="61"/>
      <c r="B275" s="151" t="s">
        <v>249</v>
      </c>
      <c r="C275" s="152" t="s">
        <v>237</v>
      </c>
      <c r="D275" s="63"/>
      <c r="E275" s="114"/>
      <c r="F275" s="114"/>
      <c r="G275" s="98"/>
      <c r="H275" s="100"/>
      <c r="I275" s="101"/>
    </row>
    <row r="276" spans="1:9" ht="24.75" x14ac:dyDescent="0.25">
      <c r="A276" s="157"/>
      <c r="B276" s="190" t="s">
        <v>315</v>
      </c>
      <c r="C276" s="159" t="s">
        <v>316</v>
      </c>
      <c r="D276" s="193"/>
      <c r="E276" s="194"/>
      <c r="F276" s="194"/>
      <c r="G276" s="195"/>
      <c r="H276" s="357"/>
      <c r="I276" s="358"/>
    </row>
    <row r="277" spans="1:9" x14ac:dyDescent="0.25">
      <c r="A277" s="170" t="s">
        <v>317</v>
      </c>
      <c r="B277" s="73" t="s">
        <v>318</v>
      </c>
      <c r="C277" s="105"/>
      <c r="D277" s="119">
        <f>D278</f>
        <v>3661541.32</v>
      </c>
      <c r="E277" s="119">
        <f t="shared" ref="E277:G278" si="58">E278</f>
        <v>444000</v>
      </c>
      <c r="F277" s="119">
        <f t="shared" si="58"/>
        <v>0</v>
      </c>
      <c r="G277" s="119">
        <f t="shared" si="58"/>
        <v>0</v>
      </c>
      <c r="H277" s="94">
        <f>G277/D277*100</f>
        <v>0</v>
      </c>
      <c r="I277" s="95">
        <f t="shared" si="55"/>
        <v>0</v>
      </c>
    </row>
    <row r="278" spans="1:9" x14ac:dyDescent="0.25">
      <c r="A278" s="171">
        <v>4</v>
      </c>
      <c r="B278" s="73" t="s">
        <v>225</v>
      </c>
      <c r="C278" s="180"/>
      <c r="D278" s="119">
        <f>D279</f>
        <v>3661541.32</v>
      </c>
      <c r="E278" s="119">
        <f t="shared" si="58"/>
        <v>444000</v>
      </c>
      <c r="F278" s="119">
        <f t="shared" si="58"/>
        <v>0</v>
      </c>
      <c r="G278" s="119">
        <f t="shared" si="58"/>
        <v>0</v>
      </c>
      <c r="H278" s="94">
        <f>G278/D278*100</f>
        <v>0</v>
      </c>
      <c r="I278" s="95">
        <f t="shared" si="55"/>
        <v>0</v>
      </c>
    </row>
    <row r="279" spans="1:9" ht="24.75" x14ac:dyDescent="0.25">
      <c r="A279" s="109" t="s">
        <v>319</v>
      </c>
      <c r="B279" s="111">
        <v>42123</v>
      </c>
      <c r="C279" s="189" t="s">
        <v>320</v>
      </c>
      <c r="D279" s="98">
        <v>3661541.32</v>
      </c>
      <c r="E279" s="114">
        <v>444000</v>
      </c>
      <c r="F279" s="114">
        <v>0</v>
      </c>
      <c r="G279" s="98">
        <v>0</v>
      </c>
      <c r="H279" s="100">
        <f t="shared" si="53"/>
        <v>0</v>
      </c>
      <c r="I279" s="101">
        <f t="shared" si="55"/>
        <v>0</v>
      </c>
    </row>
    <row r="280" spans="1:9" s="53" customFormat="1" x14ac:dyDescent="0.25">
      <c r="A280" s="180"/>
      <c r="B280" s="175"/>
      <c r="C280" s="210"/>
      <c r="D280" s="361"/>
      <c r="E280" s="349"/>
      <c r="F280" s="349"/>
      <c r="G280" s="362"/>
      <c r="H280" s="350"/>
      <c r="I280" s="359"/>
    </row>
    <row r="281" spans="1:9" x14ac:dyDescent="0.25">
      <c r="A281" s="61"/>
      <c r="B281" s="151" t="s">
        <v>173</v>
      </c>
      <c r="C281" s="152" t="s">
        <v>235</v>
      </c>
      <c r="D281" s="153"/>
      <c r="E281" s="114"/>
      <c r="F281" s="114"/>
      <c r="G281" s="98"/>
      <c r="H281" s="100"/>
      <c r="I281" s="101"/>
    </row>
    <row r="282" spans="1:9" x14ac:dyDescent="0.25">
      <c r="A282" s="61"/>
      <c r="B282" s="151" t="s">
        <v>321</v>
      </c>
      <c r="C282" s="152" t="s">
        <v>322</v>
      </c>
      <c r="D282" s="63"/>
      <c r="E282" s="114"/>
      <c r="F282" s="114"/>
      <c r="G282" s="98"/>
      <c r="H282" s="100"/>
      <c r="I282" s="101"/>
    </row>
    <row r="283" spans="1:9" x14ac:dyDescent="0.25">
      <c r="A283" s="191"/>
      <c r="B283" s="177" t="s">
        <v>323</v>
      </c>
      <c r="C283" s="178" t="s">
        <v>324</v>
      </c>
      <c r="D283" s="193"/>
      <c r="E283" s="194"/>
      <c r="F283" s="194"/>
      <c r="G283" s="195"/>
      <c r="H283" s="357"/>
      <c r="I283" s="358"/>
    </row>
    <row r="284" spans="1:9" x14ac:dyDescent="0.25">
      <c r="A284" s="170" t="s">
        <v>125</v>
      </c>
      <c r="B284" s="170" t="s">
        <v>126</v>
      </c>
      <c r="C284" s="105"/>
      <c r="D284" s="119">
        <f>SUM(D285+D296)</f>
        <v>8004793.0199999996</v>
      </c>
      <c r="E284" s="119">
        <f>SUM(E285+E295+E296)</f>
        <v>464000</v>
      </c>
      <c r="F284" s="119">
        <f t="shared" ref="F284" si="59">SUM(F285+F295+F296)</f>
        <v>0</v>
      </c>
      <c r="G284" s="119">
        <f>SUM(G285+G296)</f>
        <v>1197776.19</v>
      </c>
      <c r="H284" s="94">
        <f t="shared" si="53"/>
        <v>14.963237487931949</v>
      </c>
      <c r="I284" s="95">
        <f t="shared" si="55"/>
        <v>258.14142025862066</v>
      </c>
    </row>
    <row r="285" spans="1:9" x14ac:dyDescent="0.25">
      <c r="A285" s="171">
        <v>3</v>
      </c>
      <c r="B285" s="170" t="s">
        <v>3</v>
      </c>
      <c r="C285" s="180"/>
      <c r="D285" s="96">
        <f>SUM(D287:D293)</f>
        <v>3548457.42</v>
      </c>
      <c r="E285" s="96">
        <f>SUM(E287:E293)</f>
        <v>66000</v>
      </c>
      <c r="F285" s="96">
        <f t="shared" ref="F285" si="60">SUM(F287:F293)</f>
        <v>0</v>
      </c>
      <c r="G285" s="96">
        <f>SUM(G287:G293)</f>
        <v>17490.71</v>
      </c>
      <c r="H285" s="94">
        <f t="shared" si="53"/>
        <v>0.49291024041652443</v>
      </c>
      <c r="I285" s="95">
        <f t="shared" si="55"/>
        <v>26.501075757575755</v>
      </c>
    </row>
    <row r="286" spans="1:9" x14ac:dyDescent="0.25">
      <c r="A286" s="171"/>
      <c r="B286" s="170" t="s">
        <v>10</v>
      </c>
      <c r="C286" s="180"/>
      <c r="D286" s="96"/>
      <c r="E286" s="115"/>
      <c r="F286" s="115"/>
      <c r="G286" s="102"/>
      <c r="H286" s="94"/>
      <c r="I286" s="95"/>
    </row>
    <row r="287" spans="1:9" x14ac:dyDescent="0.25">
      <c r="A287" s="109"/>
      <c r="B287" s="111">
        <v>3211</v>
      </c>
      <c r="C287" s="189" t="s">
        <v>511</v>
      </c>
      <c r="D287" s="63">
        <v>0</v>
      </c>
      <c r="E287" s="114">
        <v>0</v>
      </c>
      <c r="F287" s="114">
        <v>0</v>
      </c>
      <c r="G287" s="98">
        <v>629.52</v>
      </c>
      <c r="H287" s="100">
        <v>0</v>
      </c>
      <c r="I287" s="101">
        <v>0</v>
      </c>
    </row>
    <row r="288" spans="1:9" s="53" customFormat="1" x14ac:dyDescent="0.25">
      <c r="A288" s="109"/>
      <c r="B288" s="111">
        <v>3221</v>
      </c>
      <c r="C288" s="189" t="s">
        <v>512</v>
      </c>
      <c r="D288" s="63">
        <v>0</v>
      </c>
      <c r="E288" s="114">
        <v>0</v>
      </c>
      <c r="F288" s="114">
        <v>0</v>
      </c>
      <c r="G288" s="98">
        <v>46.81</v>
      </c>
      <c r="H288" s="100">
        <v>0</v>
      </c>
      <c r="I288" s="101">
        <v>0</v>
      </c>
    </row>
    <row r="289" spans="1:9" x14ac:dyDescent="0.25">
      <c r="A289" s="109"/>
      <c r="B289" s="111">
        <v>3222</v>
      </c>
      <c r="C289" s="109" t="s">
        <v>507</v>
      </c>
      <c r="D289" s="63">
        <v>0</v>
      </c>
      <c r="E289" s="114">
        <v>0</v>
      </c>
      <c r="F289" s="114">
        <v>0</v>
      </c>
      <c r="G289" s="98">
        <v>16.100000000000001</v>
      </c>
      <c r="H289" s="100">
        <v>0</v>
      </c>
      <c r="I289" s="101">
        <v>0</v>
      </c>
    </row>
    <row r="290" spans="1:9" s="53" customFormat="1" x14ac:dyDescent="0.25">
      <c r="A290" s="109"/>
      <c r="B290" s="111">
        <v>3231</v>
      </c>
      <c r="C290" s="109" t="s">
        <v>513</v>
      </c>
      <c r="D290" s="63">
        <v>0</v>
      </c>
      <c r="E290" s="114">
        <v>0</v>
      </c>
      <c r="F290" s="114">
        <v>0</v>
      </c>
      <c r="G290" s="98">
        <v>565</v>
      </c>
      <c r="H290" s="100">
        <v>0</v>
      </c>
      <c r="I290" s="101">
        <v>0</v>
      </c>
    </row>
    <row r="291" spans="1:9" s="53" customFormat="1" x14ac:dyDescent="0.25">
      <c r="A291" s="109"/>
      <c r="B291" s="111">
        <v>3299</v>
      </c>
      <c r="C291" s="109" t="s">
        <v>514</v>
      </c>
      <c r="D291" s="63">
        <v>3514598.02</v>
      </c>
      <c r="E291" s="114">
        <v>0</v>
      </c>
      <c r="F291" s="114">
        <v>0</v>
      </c>
      <c r="G291" s="98">
        <v>544.5</v>
      </c>
      <c r="H291" s="100">
        <f t="shared" si="53"/>
        <v>1.5492525657315428E-2</v>
      </c>
      <c r="I291" s="101">
        <v>0</v>
      </c>
    </row>
    <row r="292" spans="1:9" s="53" customFormat="1" x14ac:dyDescent="0.25">
      <c r="A292" s="109"/>
      <c r="B292" s="111">
        <v>3721</v>
      </c>
      <c r="C292" s="109" t="s">
        <v>515</v>
      </c>
      <c r="D292" s="63">
        <v>0</v>
      </c>
      <c r="E292" s="114">
        <v>6000</v>
      </c>
      <c r="F292" s="114">
        <v>0</v>
      </c>
      <c r="G292" s="98">
        <v>15688.78</v>
      </c>
      <c r="H292" s="100">
        <v>0</v>
      </c>
      <c r="I292" s="101">
        <f t="shared" si="55"/>
        <v>261.47966666666667</v>
      </c>
    </row>
    <row r="293" spans="1:9" s="53" customFormat="1" x14ac:dyDescent="0.25">
      <c r="A293" s="109"/>
      <c r="B293" s="111">
        <v>3422</v>
      </c>
      <c r="C293" s="109" t="s">
        <v>516</v>
      </c>
      <c r="D293" s="63">
        <v>33859.4</v>
      </c>
      <c r="E293" s="114">
        <v>60000</v>
      </c>
      <c r="F293" s="114">
        <v>0</v>
      </c>
      <c r="G293" s="98">
        <v>0</v>
      </c>
      <c r="H293" s="100">
        <f t="shared" si="53"/>
        <v>0</v>
      </c>
      <c r="I293" s="101">
        <f t="shared" si="55"/>
        <v>0</v>
      </c>
    </row>
    <row r="294" spans="1:9" s="53" customFormat="1" x14ac:dyDescent="0.25">
      <c r="A294" s="109"/>
      <c r="B294" s="372">
        <v>3693</v>
      </c>
      <c r="C294" s="173" t="s">
        <v>550</v>
      </c>
      <c r="D294" s="63">
        <v>2359520.21</v>
      </c>
      <c r="E294" s="114">
        <v>3551808.84</v>
      </c>
      <c r="F294" s="114">
        <v>0</v>
      </c>
      <c r="G294" s="98">
        <v>3558139.75</v>
      </c>
      <c r="H294" s="100">
        <f t="shared" si="53"/>
        <v>150.79929109825255</v>
      </c>
      <c r="I294" s="101">
        <f t="shared" si="55"/>
        <v>100.17824467152347</v>
      </c>
    </row>
    <row r="295" spans="1:9" s="53" customFormat="1" x14ac:dyDescent="0.25">
      <c r="A295" s="109"/>
      <c r="B295" s="111">
        <v>381</v>
      </c>
      <c r="C295" s="109" t="s">
        <v>549</v>
      </c>
      <c r="D295" s="63">
        <v>0</v>
      </c>
      <c r="E295" s="114">
        <v>1733.74</v>
      </c>
      <c r="F295" s="114">
        <v>0</v>
      </c>
      <c r="G295" s="98">
        <v>1732.5</v>
      </c>
      <c r="H295" s="100">
        <v>0</v>
      </c>
      <c r="I295" s="101">
        <f t="shared" si="55"/>
        <v>99.928478318548343</v>
      </c>
    </row>
    <row r="296" spans="1:9" x14ac:dyDescent="0.25">
      <c r="A296" s="171">
        <v>4</v>
      </c>
      <c r="B296" s="73" t="s">
        <v>325</v>
      </c>
      <c r="C296" s="180"/>
      <c r="D296" s="119">
        <f>D297+D299</f>
        <v>4456335.5999999996</v>
      </c>
      <c r="E296" s="119">
        <f t="shared" ref="E296:G296" si="61">E297+E299</f>
        <v>396266.26</v>
      </c>
      <c r="F296" s="119">
        <f t="shared" si="61"/>
        <v>0</v>
      </c>
      <c r="G296" s="119">
        <f t="shared" si="61"/>
        <v>1180285.48</v>
      </c>
      <c r="H296" s="94">
        <f t="shared" si="53"/>
        <v>26.485560916911201</v>
      </c>
      <c r="I296" s="95">
        <f t="shared" si="55"/>
        <v>297.85162128110528</v>
      </c>
    </row>
    <row r="297" spans="1:9" x14ac:dyDescent="0.25">
      <c r="A297" s="109"/>
      <c r="B297" s="111">
        <v>4227</v>
      </c>
      <c r="C297" s="109" t="s">
        <v>517</v>
      </c>
      <c r="D297" s="114">
        <v>4456335.5999999996</v>
      </c>
      <c r="E297" s="98">
        <v>396266.26</v>
      </c>
      <c r="F297" s="98">
        <v>0</v>
      </c>
      <c r="G297" s="98">
        <v>1180285.48</v>
      </c>
      <c r="H297" s="100">
        <f t="shared" si="53"/>
        <v>26.485560916911201</v>
      </c>
      <c r="I297" s="101">
        <f t="shared" si="55"/>
        <v>297.85162128110528</v>
      </c>
    </row>
    <row r="298" spans="1:9" s="53" customFormat="1" x14ac:dyDescent="0.25">
      <c r="A298" s="346">
        <v>5</v>
      </c>
      <c r="B298" s="347" t="s">
        <v>510</v>
      </c>
      <c r="C298" s="348"/>
      <c r="D298" s="349"/>
      <c r="E298" s="350"/>
      <c r="F298" s="350"/>
      <c r="G298" s="350"/>
      <c r="H298" s="94"/>
      <c r="I298" s="95"/>
    </row>
    <row r="299" spans="1:9" x14ac:dyDescent="0.25">
      <c r="A299" s="109"/>
      <c r="B299" s="111">
        <v>54</v>
      </c>
      <c r="C299" s="109" t="s">
        <v>494</v>
      </c>
      <c r="D299" s="114">
        <v>0</v>
      </c>
      <c r="E299" s="98">
        <v>0</v>
      </c>
      <c r="F299" s="98">
        <v>0</v>
      </c>
      <c r="G299" s="98">
        <v>0</v>
      </c>
      <c r="H299" s="100">
        <v>0</v>
      </c>
      <c r="I299" s="101">
        <v>0</v>
      </c>
    </row>
  </sheetData>
  <sheetProtection algorithmName="SHA-512" hashValue="CC71Kq5gHieHS85bAecyd65SotRyOtBirZYGJhJXi3svJOYfbq0nx/QFIoEH/Zaq40I+SFF/xWThZDDWCSQQQw==" saltValue="YfmBYg0iEfCjmX17+fteuw==" spinCount="100000" sheet="1" objects="1" scenarios="1"/>
  <mergeCells count="25">
    <mergeCell ref="A193:B193"/>
    <mergeCell ref="A194:B194"/>
    <mergeCell ref="B161:C161"/>
    <mergeCell ref="B118:C118"/>
    <mergeCell ref="A116:B116"/>
    <mergeCell ref="A117:B117"/>
    <mergeCell ref="B175:C175"/>
    <mergeCell ref="A159:B159"/>
    <mergeCell ref="A160:B160"/>
    <mergeCell ref="A173:B173"/>
    <mergeCell ref="A174:B174"/>
    <mergeCell ref="B1:I1"/>
    <mergeCell ref="B2:I2"/>
    <mergeCell ref="B3:I3"/>
    <mergeCell ref="A4:B4"/>
    <mergeCell ref="A5:B5"/>
    <mergeCell ref="A7:B7"/>
    <mergeCell ref="A8:B8"/>
    <mergeCell ref="A99:B99"/>
    <mergeCell ref="A100:B100"/>
    <mergeCell ref="A101:B101"/>
    <mergeCell ref="A52:C52"/>
    <mergeCell ref="A49:B49"/>
    <mergeCell ref="A50:B50"/>
    <mergeCell ref="A51:B51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 Račun prihoda i rashoda (2)</vt:lpstr>
      <vt:lpstr>Rashodi prema izvorima finan</vt:lpstr>
      <vt:lpstr>Rashodi prema funkcijskoj k </vt:lpstr>
      <vt:lpstr>Račun financiranja </vt:lpstr>
      <vt:lpstr>Račun fin prema izvorima f</vt:lpstr>
      <vt:lpstr>POSEBNI DIO</vt:lpstr>
      <vt:lpstr>' Račun prihoda i rashoda (2)'!Podrucje_ispisa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Manojlović</cp:lastModifiedBy>
  <cp:lastPrinted>2025-03-26T12:08:21Z</cp:lastPrinted>
  <dcterms:created xsi:type="dcterms:W3CDTF">2022-08-12T12:51:27Z</dcterms:created>
  <dcterms:modified xsi:type="dcterms:W3CDTF">2025-03-27T10:27:32Z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